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Q40" i="1"/>
  <c r="P40" i="1"/>
  <c r="O40" i="1"/>
  <c r="Q39" i="1"/>
  <c r="P39" i="1"/>
  <c r="O39" i="1"/>
  <c r="Q38" i="1"/>
  <c r="P38" i="1"/>
  <c r="O38" i="1"/>
  <c r="Q37" i="1"/>
  <c r="P37" i="1"/>
  <c r="O37" i="1"/>
  <c r="P36" i="1"/>
  <c r="O36" i="1"/>
  <c r="N36" i="1"/>
  <c r="L36" i="1"/>
  <c r="Q36" i="1" s="1"/>
  <c r="G36" i="1"/>
  <c r="E36" i="1"/>
  <c r="Q35" i="1"/>
  <c r="P35" i="1"/>
  <c r="O35" i="1"/>
  <c r="Q34" i="1"/>
  <c r="P34" i="1"/>
  <c r="O34" i="1"/>
  <c r="Q33" i="1"/>
  <c r="P33" i="1"/>
  <c r="O33" i="1"/>
  <c r="Q32" i="1"/>
  <c r="P32" i="1"/>
  <c r="O32" i="1"/>
  <c r="O31" i="1"/>
  <c r="N31" i="1"/>
  <c r="L31" i="1"/>
  <c r="P31" i="1" s="1"/>
  <c r="G31" i="1"/>
  <c r="E31" i="1"/>
  <c r="P30" i="1"/>
  <c r="I30" i="1"/>
  <c r="J30" i="1" s="1"/>
  <c r="P29" i="1"/>
  <c r="J29" i="1"/>
  <c r="J27" i="1" s="1"/>
  <c r="O27" i="1" s="1"/>
  <c r="I29" i="1"/>
  <c r="P28" i="1"/>
  <c r="O28" i="1"/>
  <c r="J28" i="1"/>
  <c r="Q28" i="1" s="1"/>
  <c r="I28" i="1"/>
  <c r="P27" i="1"/>
  <c r="N27" i="1"/>
  <c r="M27" i="1"/>
  <c r="L27" i="1"/>
  <c r="K27" i="1"/>
  <c r="H27" i="1"/>
  <c r="P26" i="1"/>
  <c r="J26" i="1"/>
  <c r="O26" i="1" s="1"/>
  <c r="P25" i="1"/>
  <c r="J25" i="1"/>
  <c r="O25" i="1" s="1"/>
  <c r="P24" i="1"/>
  <c r="J24" i="1"/>
  <c r="O24" i="1" s="1"/>
  <c r="P23" i="1"/>
  <c r="J23" i="1"/>
  <c r="O23" i="1" s="1"/>
  <c r="P22" i="1"/>
  <c r="N22" i="1"/>
  <c r="M22" i="1"/>
  <c r="L22" i="1"/>
  <c r="K22" i="1"/>
  <c r="J22" i="1"/>
  <c r="O22" i="1" s="1"/>
  <c r="I22" i="1"/>
  <c r="H22" i="1"/>
  <c r="Q21" i="1"/>
  <c r="O21" i="1"/>
  <c r="J21" i="1"/>
  <c r="P20" i="1"/>
  <c r="O20" i="1"/>
  <c r="J20" i="1"/>
  <c r="Q20" i="1" s="1"/>
  <c r="P19" i="1"/>
  <c r="O19" i="1"/>
  <c r="J19" i="1"/>
  <c r="Q19" i="1" s="1"/>
  <c r="I19" i="1"/>
  <c r="P18" i="1"/>
  <c r="I18" i="1"/>
  <c r="J18" i="1" s="1"/>
  <c r="P17" i="1"/>
  <c r="I17" i="1"/>
  <c r="J17" i="1" s="1"/>
  <c r="P16" i="1"/>
  <c r="J16" i="1"/>
  <c r="O16" i="1" s="1"/>
  <c r="I16" i="1"/>
  <c r="P15" i="1"/>
  <c r="O15" i="1"/>
  <c r="J15" i="1"/>
  <c r="Q15" i="1" s="1"/>
  <c r="I15" i="1"/>
  <c r="P14" i="1"/>
  <c r="N14" i="1"/>
  <c r="M14" i="1"/>
  <c r="L14" i="1"/>
  <c r="K14" i="1"/>
  <c r="H14" i="1"/>
  <c r="P13" i="1"/>
  <c r="J13" i="1"/>
  <c r="O13" i="1" s="1"/>
  <c r="P12" i="1"/>
  <c r="J12" i="1"/>
  <c r="O12" i="1" s="1"/>
  <c r="I12" i="1"/>
  <c r="P11" i="1"/>
  <c r="O11" i="1"/>
  <c r="J11" i="1"/>
  <c r="Q11" i="1" s="1"/>
  <c r="I11" i="1"/>
  <c r="P10" i="1"/>
  <c r="N10" i="1"/>
  <c r="N42" i="1" s="1"/>
  <c r="M10" i="1"/>
  <c r="L10" i="1"/>
  <c r="L42" i="1" s="1"/>
  <c r="K10" i="1"/>
  <c r="K42" i="1" s="1"/>
  <c r="I10" i="1"/>
  <c r="H10" i="1"/>
  <c r="J10" i="1" s="1"/>
  <c r="O10" i="1" s="1"/>
  <c r="O30" i="1" l="1"/>
  <c r="Q30" i="1"/>
  <c r="Q18" i="1"/>
  <c r="O18" i="1"/>
  <c r="O17" i="1"/>
  <c r="Q17" i="1"/>
  <c r="I14" i="1"/>
  <c r="Q12" i="1"/>
  <c r="Q10" i="1" s="1"/>
  <c r="Q13" i="1"/>
  <c r="Q16" i="1"/>
  <c r="Q14" i="1" s="1"/>
  <c r="Q23" i="1"/>
  <c r="Q24" i="1"/>
  <c r="Q25" i="1"/>
  <c r="Q26" i="1"/>
  <c r="Q29" i="1"/>
  <c r="Q27" i="1" s="1"/>
  <c r="Q31" i="1"/>
  <c r="H42" i="1"/>
  <c r="I27" i="1"/>
  <c r="O29" i="1"/>
  <c r="Q22" i="1" l="1"/>
  <c r="I42" i="1"/>
  <c r="J14" i="1"/>
  <c r="O14" i="1" s="1"/>
  <c r="J42" i="1"/>
  <c r="O42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<sst xmlns="http://schemas.openxmlformats.org/spreadsheetml/2006/main" count="68" uniqueCount="64">
  <si>
    <t>PROGRAMAS Y PROYECTOS DE INVERSIÓN</t>
  </si>
  <si>
    <t>Del 01 de Enero al 30 de Septiembre de 2016</t>
  </si>
  <si>
    <t>Ente Público:</t>
  </si>
  <si>
    <t>Universidad Tecnológica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</si>
  <si>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</si>
  <si>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</si>
  <si>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</si>
  <si>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</si>
  <si>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</si>
  <si>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</si>
  <si>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</si>
  <si>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</si>
  <si>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</si>
  <si>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</si>
  <si>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</si>
  <si>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</si>
  <si>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</si>
  <si>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</si>
  <si>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</si>
  <si>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</si>
  <si>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</si>
  <si>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</si>
  <si>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</si>
  <si>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</si>
  <si>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</si>
  <si>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G0101</t>
  </si>
  <si>
    <t>GESTIÓN</t>
  </si>
  <si>
    <t>G0102</t>
  </si>
  <si>
    <t>MANDO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</si>
  <si>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</si>
  <si>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</si>
  <si>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</si>
  <si>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</si>
  <si>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</si>
  <si>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</si>
  <si>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</si>
  <si>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</si>
  <si>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</si>
  <si>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</si>
  <si>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</si>
  <si>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</si>
  <si>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</si>
  <si>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</si>
  <si>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</si>
  <si>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</si>
  <si>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</si>
  <si>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</si>
  <si>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</si>
  <si>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</si>
  <si>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</si>
  <si>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</si>
  <si>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</si>
  <si>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</si>
  <si>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</si>
  <si>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</si>
  <si>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</si>
  <si>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P0790</t>
  </si>
  <si>
    <t>MANTENIMIENTO DE LA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</si>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</sst>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9" fontId="2" fillId="0" borderId="12" xfId="2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24.7109375" style="3" bestFit="1" customWidth="1"/>
    <col min="7" max="7" width="12.42578125" style="3" customWidth="1"/>
    <col min="8" max="8" width="13.85546875" style="3" bestFit="1" customWidth="1"/>
    <col min="9" max="9" width="14.42578125" style="3" bestFit="1" customWidth="1"/>
    <col min="10" max="10" width="13.85546875" style="3" bestFit="1" customWidth="1"/>
    <col min="11" max="11" width="15.28515625" style="3" bestFit="1" customWidth="1"/>
    <col min="12" max="12" width="12.7109375" style="3" customWidth="1"/>
    <col min="13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6"/>
      <c r="M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7" t="s">
        <v>4</v>
      </c>
      <c r="C7" s="8"/>
      <c r="D7" s="9"/>
      <c r="E7" s="10" t="s">
        <v>5</v>
      </c>
      <c r="F7" s="11"/>
      <c r="G7" s="10" t="s">
        <v>6</v>
      </c>
      <c r="H7" s="12" t="s">
        <v>7</v>
      </c>
      <c r="I7" s="13"/>
      <c r="J7" s="13"/>
      <c r="K7" s="13"/>
      <c r="L7" s="13"/>
      <c r="M7" s="13"/>
      <c r="N7" s="14"/>
      <c r="O7" s="15" t="s">
        <v>8</v>
      </c>
      <c r="P7" s="16" t="s">
        <v>9</v>
      </c>
      <c r="Q7" s="17"/>
    </row>
    <row r="8" spans="2:17" ht="25.5" x14ac:dyDescent="0.2">
      <c r="B8" s="18"/>
      <c r="C8" s="19"/>
      <c r="D8" s="20"/>
      <c r="E8" s="21"/>
      <c r="F8" s="22" t="s">
        <v>10</v>
      </c>
      <c r="G8" s="21"/>
      <c r="H8" s="23" t="s">
        <v>11</v>
      </c>
      <c r="I8" s="23" t="s">
        <v>12</v>
      </c>
      <c r="J8" s="23" t="s">
        <v>13</v>
      </c>
      <c r="K8" s="23" t="s">
        <v>14</v>
      </c>
      <c r="L8" s="23" t="s">
        <v>15</v>
      </c>
      <c r="M8" s="23" t="s">
        <v>16</v>
      </c>
      <c r="N8" s="23" t="s">
        <v>17</v>
      </c>
      <c r="O8" s="15"/>
      <c r="P8" s="24" t="s">
        <v>18</v>
      </c>
      <c r="Q8" s="24" t="s">
        <v>19</v>
      </c>
    </row>
    <row r="9" spans="2:17" ht="15.75" customHeight="1" x14ac:dyDescent="0.2">
      <c r="B9" s="25"/>
      <c r="C9" s="26"/>
      <c r="D9" s="27"/>
      <c r="E9" s="28"/>
      <c r="F9" s="29"/>
      <c r="G9" s="28"/>
      <c r="H9" s="23">
        <v>1</v>
      </c>
      <c r="I9" s="23">
        <v>2</v>
      </c>
      <c r="J9" s="23" t="s">
        <v>20</v>
      </c>
      <c r="K9" s="23">
        <v>4</v>
      </c>
      <c r="L9" s="23">
        <v>5</v>
      </c>
      <c r="M9" s="23">
        <v>6</v>
      </c>
      <c r="N9" s="23">
        <v>7</v>
      </c>
      <c r="O9" s="23" t="s">
        <v>21</v>
      </c>
      <c r="P9" s="30" t="s">
        <v>22</v>
      </c>
      <c r="Q9" s="30" t="s">
        <v>23</v>
      </c>
    </row>
    <row r="10" spans="2:17" ht="15" customHeight="1" x14ac:dyDescent="0.2">
      <c r="B10" s="31" t="s">
        <v>24</v>
      </c>
      <c r="C10" s="32"/>
      <c r="D10" s="33"/>
      <c r="E10" s="34"/>
      <c r="F10" s="34"/>
      <c r="G10" s="35"/>
      <c r="H10" s="36">
        <f>SUM(H11:H13)</f>
        <v>2190982.9299999997</v>
      </c>
      <c r="I10" s="36">
        <f>SUM(I11:I13)</f>
        <v>2276874.12</v>
      </c>
      <c r="J10" s="36">
        <f t="shared" ref="J10:J26" si="0">H10+I10</f>
        <v>4467857.05</v>
      </c>
      <c r="K10" s="36">
        <f t="shared" ref="K10:Q10" si="1">SUM(K11:K13)</f>
        <v>104427.75</v>
      </c>
      <c r="L10" s="36">
        <f t="shared" si="1"/>
        <v>0</v>
      </c>
      <c r="M10" s="36">
        <f>SUM(M11:M13)</f>
        <v>2324583.84</v>
      </c>
      <c r="N10" s="36">
        <f t="shared" si="1"/>
        <v>1877106.8099999998</v>
      </c>
      <c r="O10" s="37">
        <f>J10-M10</f>
        <v>2143273.21</v>
      </c>
      <c r="P10" s="36">
        <f t="shared" si="1"/>
        <v>0</v>
      </c>
      <c r="Q10" s="36">
        <f t="shared" si="1"/>
        <v>0</v>
      </c>
    </row>
    <row r="11" spans="2:17" s="38" customFormat="1" x14ac:dyDescent="0.2">
      <c r="B11" s="39"/>
      <c r="C11" s="40"/>
      <c r="D11" s="41"/>
      <c r="E11" s="42" t="s">
        <v>25</v>
      </c>
      <c r="F11" s="43" t="s">
        <v>26</v>
      </c>
      <c r="G11" s="44">
        <v>50000101</v>
      </c>
      <c r="H11" s="45">
        <v>361560.36</v>
      </c>
      <c r="I11" s="45">
        <f>412402.73-145000</f>
        <v>267402.73</v>
      </c>
      <c r="J11" s="45">
        <f t="shared" si="0"/>
        <v>628963.09</v>
      </c>
      <c r="K11" s="45">
        <v>22751.48</v>
      </c>
      <c r="L11" s="45">
        <v>0</v>
      </c>
      <c r="M11" s="45">
        <v>246580.38</v>
      </c>
      <c r="N11" s="45">
        <v>223828.9</v>
      </c>
      <c r="O11" s="45">
        <f t="shared" ref="O11:O12" si="2">J11-M11</f>
        <v>382382.70999999996</v>
      </c>
      <c r="P11" s="46">
        <f>L11/H11</f>
        <v>0</v>
      </c>
      <c r="Q11" s="46">
        <f>L11/J11</f>
        <v>0</v>
      </c>
    </row>
    <row r="12" spans="2:17" s="38" customFormat="1" ht="15" customHeight="1" x14ac:dyDescent="0.2">
      <c r="B12" s="39"/>
      <c r="C12" s="47"/>
      <c r="D12" s="48"/>
      <c r="E12" s="42" t="s">
        <v>27</v>
      </c>
      <c r="F12" s="43" t="s">
        <v>28</v>
      </c>
      <c r="G12" s="44">
        <v>50000101</v>
      </c>
      <c r="H12" s="49">
        <v>1380995.19</v>
      </c>
      <c r="I12" s="49">
        <f>1832470.32-37331.69</f>
        <v>1795138.6300000001</v>
      </c>
      <c r="J12" s="45">
        <f t="shared" si="0"/>
        <v>3176133.8200000003</v>
      </c>
      <c r="K12" s="49">
        <v>66454.09</v>
      </c>
      <c r="L12" s="49">
        <v>0</v>
      </c>
      <c r="M12" s="49">
        <v>1855852.85</v>
      </c>
      <c r="N12" s="49">
        <v>1446349.48</v>
      </c>
      <c r="O12" s="45">
        <f t="shared" si="2"/>
        <v>1320280.9700000002</v>
      </c>
      <c r="P12" s="46">
        <f>L12/H12</f>
        <v>0</v>
      </c>
      <c r="Q12" s="46">
        <f t="shared" ref="Q12:Q40" si="3">L12/J12</f>
        <v>0</v>
      </c>
    </row>
    <row r="13" spans="2:17" s="38" customFormat="1" ht="25.5" x14ac:dyDescent="0.2">
      <c r="B13" s="39"/>
      <c r="C13" s="47"/>
      <c r="D13" s="48"/>
      <c r="E13" s="42" t="s">
        <v>29</v>
      </c>
      <c r="F13" s="50" t="s">
        <v>30</v>
      </c>
      <c r="G13" s="44">
        <v>50000101</v>
      </c>
      <c r="H13" s="45">
        <v>448427.38</v>
      </c>
      <c r="I13" s="45">
        <v>214332.76</v>
      </c>
      <c r="J13" s="45">
        <f t="shared" si="0"/>
        <v>662760.14</v>
      </c>
      <c r="K13" s="45">
        <v>15222.18</v>
      </c>
      <c r="L13" s="45">
        <v>0</v>
      </c>
      <c r="M13" s="45">
        <v>222150.61</v>
      </c>
      <c r="N13" s="45">
        <v>206928.43</v>
      </c>
      <c r="O13" s="45">
        <f>J13-M13</f>
        <v>440609.53</v>
      </c>
      <c r="P13" s="46">
        <f>L13/H13</f>
        <v>0</v>
      </c>
      <c r="Q13" s="46">
        <f t="shared" si="3"/>
        <v>0</v>
      </c>
    </row>
    <row r="14" spans="2:17" x14ac:dyDescent="0.2">
      <c r="B14" s="31" t="s">
        <v>31</v>
      </c>
      <c r="C14" s="32"/>
      <c r="D14" s="33"/>
      <c r="E14" s="51"/>
      <c r="F14" s="52"/>
      <c r="G14" s="51"/>
      <c r="H14" s="36">
        <f>SUM(H15:H21)</f>
        <v>11017679.16</v>
      </c>
      <c r="I14" s="36">
        <f>SUM(I15:I21)</f>
        <v>13946227.730000002</v>
      </c>
      <c r="J14" s="36">
        <f t="shared" si="0"/>
        <v>24963906.890000001</v>
      </c>
      <c r="K14" s="36">
        <f t="shared" ref="K14:Q14" si="4">SUM(K15:K20)</f>
        <v>830556.03999999992</v>
      </c>
      <c r="L14" s="36">
        <f t="shared" si="4"/>
        <v>0</v>
      </c>
      <c r="M14" s="36">
        <f>SUM(M15:M21)</f>
        <v>11279539.41</v>
      </c>
      <c r="N14" s="36">
        <f>SUM(N15:N21)</f>
        <v>8700586.3699999992</v>
      </c>
      <c r="O14" s="37">
        <f>J14-M14</f>
        <v>13684367.48</v>
      </c>
      <c r="P14" s="53">
        <f>SUM(P15:P20)</f>
        <v>0</v>
      </c>
      <c r="Q14" s="36">
        <f t="shared" si="4"/>
        <v>0</v>
      </c>
    </row>
    <row r="15" spans="2:17" s="38" customFormat="1" x14ac:dyDescent="0.2">
      <c r="B15" s="39"/>
      <c r="C15" s="47"/>
      <c r="D15" s="48"/>
      <c r="E15" s="42" t="s">
        <v>32</v>
      </c>
      <c r="F15" s="43" t="s">
        <v>33</v>
      </c>
      <c r="G15" s="44">
        <v>50000201</v>
      </c>
      <c r="H15" s="45">
        <v>9542360.1400000006</v>
      </c>
      <c r="I15" s="45">
        <f>10947133.42-1192540.95</f>
        <v>9754592.4700000007</v>
      </c>
      <c r="J15" s="45">
        <f t="shared" si="0"/>
        <v>19296952.609999999</v>
      </c>
      <c r="K15" s="45">
        <v>779943.4</v>
      </c>
      <c r="L15" s="45">
        <v>0</v>
      </c>
      <c r="M15" s="45">
        <v>9492866.2799999993</v>
      </c>
      <c r="N15" s="45">
        <v>6964525.8799999999</v>
      </c>
      <c r="O15" s="45">
        <f>J15-M15</f>
        <v>9804086.3300000001</v>
      </c>
      <c r="P15" s="46">
        <f t="shared" ref="P15:P20" si="5">L15/H15</f>
        <v>0</v>
      </c>
      <c r="Q15" s="46">
        <f t="shared" si="3"/>
        <v>0</v>
      </c>
    </row>
    <row r="16" spans="2:17" s="38" customFormat="1" x14ac:dyDescent="0.2">
      <c r="B16" s="39"/>
      <c r="C16" s="47"/>
      <c r="D16" s="48"/>
      <c r="E16" s="42" t="s">
        <v>34</v>
      </c>
      <c r="F16" s="43" t="s">
        <v>35</v>
      </c>
      <c r="G16" s="44">
        <v>50000201</v>
      </c>
      <c r="H16" s="45">
        <v>219841.24</v>
      </c>
      <c r="I16" s="45">
        <f>214278.46-12000</f>
        <v>202278.46</v>
      </c>
      <c r="J16" s="45">
        <f t="shared" si="0"/>
        <v>422119.69999999995</v>
      </c>
      <c r="K16" s="45">
        <v>14960.44</v>
      </c>
      <c r="L16" s="45">
        <v>0</v>
      </c>
      <c r="M16" s="45">
        <v>204467.36</v>
      </c>
      <c r="N16" s="45">
        <v>189506.92</v>
      </c>
      <c r="O16" s="45">
        <f>J16-M16</f>
        <v>217652.33999999997</v>
      </c>
      <c r="P16" s="46">
        <f t="shared" si="5"/>
        <v>0</v>
      </c>
      <c r="Q16" s="46">
        <f t="shared" si="3"/>
        <v>0</v>
      </c>
    </row>
    <row r="17" spans="2:17" s="38" customFormat="1" ht="25.5" x14ac:dyDescent="0.2">
      <c r="B17" s="39"/>
      <c r="C17" s="47"/>
      <c r="D17" s="48"/>
      <c r="E17" s="42" t="s">
        <v>36</v>
      </c>
      <c r="F17" s="43" t="s">
        <v>37</v>
      </c>
      <c r="G17" s="44">
        <v>50000201</v>
      </c>
      <c r="H17" s="45">
        <v>195388.1</v>
      </c>
      <c r="I17" s="45">
        <f>130996.35-40000</f>
        <v>90996.35</v>
      </c>
      <c r="J17" s="45">
        <f t="shared" si="0"/>
        <v>286384.45</v>
      </c>
      <c r="K17" s="45">
        <v>0</v>
      </c>
      <c r="L17" s="45">
        <v>0</v>
      </c>
      <c r="M17" s="45">
        <v>83039.460000000006</v>
      </c>
      <c r="N17" s="45">
        <v>83039.460000000006</v>
      </c>
      <c r="O17" s="45">
        <f>J17-M17</f>
        <v>203344.99</v>
      </c>
      <c r="P17" s="46">
        <f t="shared" si="5"/>
        <v>0</v>
      </c>
      <c r="Q17" s="46">
        <f t="shared" si="3"/>
        <v>0</v>
      </c>
    </row>
    <row r="18" spans="2:17" s="38" customFormat="1" x14ac:dyDescent="0.2">
      <c r="B18" s="39"/>
      <c r="C18" s="47"/>
      <c r="D18" s="48"/>
      <c r="E18" s="42" t="s">
        <v>38</v>
      </c>
      <c r="F18" s="43" t="s">
        <v>39</v>
      </c>
      <c r="G18" s="44">
        <v>50000201</v>
      </c>
      <c r="H18" s="45">
        <v>449341.24</v>
      </c>
      <c r="I18" s="45">
        <f>389117.83-38500</f>
        <v>350617.83</v>
      </c>
      <c r="J18" s="45">
        <f t="shared" si="0"/>
        <v>799959.07000000007</v>
      </c>
      <c r="K18" s="45">
        <v>29016.59</v>
      </c>
      <c r="L18" s="45">
        <v>0</v>
      </c>
      <c r="M18" s="45">
        <v>361082.9</v>
      </c>
      <c r="N18" s="45">
        <v>332066.31</v>
      </c>
      <c r="O18" s="45">
        <f t="shared" ref="O18:O30" si="6">J18-M18</f>
        <v>438876.17000000004</v>
      </c>
      <c r="P18" s="46">
        <f t="shared" si="5"/>
        <v>0</v>
      </c>
      <c r="Q18" s="46">
        <f t="shared" si="3"/>
        <v>0</v>
      </c>
    </row>
    <row r="19" spans="2:17" s="38" customFormat="1" x14ac:dyDescent="0.2">
      <c r="B19" s="39"/>
      <c r="C19" s="47"/>
      <c r="D19" s="48"/>
      <c r="E19" s="42" t="s">
        <v>40</v>
      </c>
      <c r="F19" s="43" t="s">
        <v>41</v>
      </c>
      <c r="G19" s="44">
        <v>50000201</v>
      </c>
      <c r="H19" s="45">
        <v>477360.34</v>
      </c>
      <c r="I19" s="45">
        <f>316901.13-45000</f>
        <v>271901.13</v>
      </c>
      <c r="J19" s="45">
        <f t="shared" si="0"/>
        <v>749261.47</v>
      </c>
      <c r="K19" s="45">
        <v>0</v>
      </c>
      <c r="L19" s="45">
        <v>0</v>
      </c>
      <c r="M19" s="45">
        <v>155914.01999999999</v>
      </c>
      <c r="N19" s="45">
        <v>155914.01999999999</v>
      </c>
      <c r="O19" s="45">
        <f t="shared" si="6"/>
        <v>593347.44999999995</v>
      </c>
      <c r="P19" s="46">
        <f t="shared" si="5"/>
        <v>0</v>
      </c>
      <c r="Q19" s="46">
        <f t="shared" si="3"/>
        <v>0</v>
      </c>
    </row>
    <row r="20" spans="2:17" s="38" customFormat="1" ht="25.5" x14ac:dyDescent="0.2">
      <c r="B20" s="39"/>
      <c r="C20" s="47"/>
      <c r="D20" s="48"/>
      <c r="E20" s="42" t="s">
        <v>42</v>
      </c>
      <c r="F20" s="43" t="s">
        <v>43</v>
      </c>
      <c r="G20" s="44">
        <v>50000201</v>
      </c>
      <c r="H20" s="45">
        <v>133388.1</v>
      </c>
      <c r="I20" s="45">
        <v>239528.99</v>
      </c>
      <c r="J20" s="45">
        <f t="shared" si="0"/>
        <v>372917.08999999997</v>
      </c>
      <c r="K20" s="45">
        <v>6635.61</v>
      </c>
      <c r="L20" s="45">
        <v>0</v>
      </c>
      <c r="M20" s="45">
        <v>254756.89</v>
      </c>
      <c r="N20" s="45">
        <v>248121.28</v>
      </c>
      <c r="O20" s="45">
        <f t="shared" si="6"/>
        <v>118160.19999999995</v>
      </c>
      <c r="P20" s="46">
        <f t="shared" si="5"/>
        <v>0</v>
      </c>
      <c r="Q20" s="46">
        <f t="shared" si="3"/>
        <v>0</v>
      </c>
    </row>
    <row r="21" spans="2:17" s="38" customFormat="1" ht="25.5" x14ac:dyDescent="0.2">
      <c r="B21" s="39"/>
      <c r="C21" s="54"/>
      <c r="D21" s="55"/>
      <c r="E21" s="42" t="s">
        <v>44</v>
      </c>
      <c r="F21" s="43" t="s">
        <v>45</v>
      </c>
      <c r="G21" s="44">
        <v>50000201</v>
      </c>
      <c r="H21" s="45">
        <v>0</v>
      </c>
      <c r="I21" s="45">
        <v>3036312.5</v>
      </c>
      <c r="J21" s="45">
        <f t="shared" si="0"/>
        <v>3036312.5</v>
      </c>
      <c r="K21" s="45">
        <v>0</v>
      </c>
      <c r="L21" s="45">
        <v>0</v>
      </c>
      <c r="M21" s="45">
        <v>727412.5</v>
      </c>
      <c r="N21" s="45">
        <v>727412.5</v>
      </c>
      <c r="O21" s="45">
        <f t="shared" si="6"/>
        <v>2308900</v>
      </c>
      <c r="P21" s="46">
        <v>0</v>
      </c>
      <c r="Q21" s="46">
        <f t="shared" si="3"/>
        <v>0</v>
      </c>
    </row>
    <row r="22" spans="2:17" x14ac:dyDescent="0.2">
      <c r="B22" s="31" t="s">
        <v>46</v>
      </c>
      <c r="C22" s="32"/>
      <c r="D22" s="33"/>
      <c r="E22" s="34"/>
      <c r="F22" s="56"/>
      <c r="G22" s="35"/>
      <c r="H22" s="36">
        <f>SUM(H23:H26)</f>
        <v>1452464.7100000002</v>
      </c>
      <c r="I22" s="36">
        <f t="shared" ref="I22:N22" si="7">SUM(I23:I26)</f>
        <v>999065.30999999994</v>
      </c>
      <c r="J22" s="36">
        <f t="shared" si="0"/>
        <v>2451530.02</v>
      </c>
      <c r="K22" s="36">
        <f t="shared" si="7"/>
        <v>52217.3</v>
      </c>
      <c r="L22" s="36">
        <f t="shared" si="7"/>
        <v>0</v>
      </c>
      <c r="M22" s="36">
        <f t="shared" si="7"/>
        <v>1049915.22</v>
      </c>
      <c r="N22" s="36">
        <f t="shared" si="7"/>
        <v>957698.91999999993</v>
      </c>
      <c r="O22" s="37">
        <f t="shared" si="6"/>
        <v>1401614.8</v>
      </c>
      <c r="P22" s="53">
        <f>SUM(P23:P26)</f>
        <v>0</v>
      </c>
      <c r="Q22" s="36">
        <f t="shared" ref="Q22" si="8">SUM(Q23:Q28)</f>
        <v>0</v>
      </c>
    </row>
    <row r="23" spans="2:17" s="38" customFormat="1" ht="25.5" x14ac:dyDescent="0.2">
      <c r="B23" s="39"/>
      <c r="C23" s="47"/>
      <c r="D23" s="48"/>
      <c r="E23" s="42" t="s">
        <v>47</v>
      </c>
      <c r="F23" s="43" t="s">
        <v>48</v>
      </c>
      <c r="G23" s="42">
        <v>50000301</v>
      </c>
      <c r="H23" s="45">
        <v>307588.09999999998</v>
      </c>
      <c r="I23" s="45">
        <v>134926.60999999999</v>
      </c>
      <c r="J23" s="45">
        <f t="shared" si="0"/>
        <v>442514.70999999996</v>
      </c>
      <c r="K23" s="45">
        <v>0</v>
      </c>
      <c r="L23" s="45">
        <v>0</v>
      </c>
      <c r="M23" s="45">
        <v>98944.88</v>
      </c>
      <c r="N23" s="45">
        <v>98944.88</v>
      </c>
      <c r="O23" s="45">
        <f t="shared" si="6"/>
        <v>343569.82999999996</v>
      </c>
      <c r="P23" s="46">
        <f t="shared" ref="P23:P40" si="9">L23/H23</f>
        <v>0</v>
      </c>
      <c r="Q23" s="46">
        <f t="shared" si="3"/>
        <v>0</v>
      </c>
    </row>
    <row r="24" spans="2:17" s="38" customFormat="1" ht="25.5" x14ac:dyDescent="0.2">
      <c r="B24" s="39"/>
      <c r="C24" s="47"/>
      <c r="D24" s="48"/>
      <c r="E24" s="42" t="s">
        <v>49</v>
      </c>
      <c r="F24" s="43" t="s">
        <v>50</v>
      </c>
      <c r="G24" s="42">
        <v>50000301</v>
      </c>
      <c r="H24" s="45">
        <v>321172.19</v>
      </c>
      <c r="I24" s="57">
        <v>253142.55</v>
      </c>
      <c r="J24" s="45">
        <f t="shared" si="0"/>
        <v>574314.74</v>
      </c>
      <c r="K24" s="57">
        <v>16095.16</v>
      </c>
      <c r="L24" s="58">
        <v>0</v>
      </c>
      <c r="M24" s="57">
        <v>239993.28</v>
      </c>
      <c r="N24" s="57">
        <v>223898.12</v>
      </c>
      <c r="O24" s="45">
        <f t="shared" si="6"/>
        <v>334321.45999999996</v>
      </c>
      <c r="P24" s="46">
        <f t="shared" si="9"/>
        <v>0</v>
      </c>
      <c r="Q24" s="46">
        <f t="shared" si="3"/>
        <v>0</v>
      </c>
    </row>
    <row r="25" spans="2:17" s="38" customFormat="1" ht="25.5" x14ac:dyDescent="0.2">
      <c r="B25" s="39"/>
      <c r="C25" s="47"/>
      <c r="D25" s="48"/>
      <c r="E25" s="42" t="s">
        <v>51</v>
      </c>
      <c r="F25" s="43" t="s">
        <v>52</v>
      </c>
      <c r="G25" s="42">
        <v>50000301</v>
      </c>
      <c r="H25" s="45">
        <v>620795.68000000005</v>
      </c>
      <c r="I25" s="45">
        <v>546573.04</v>
      </c>
      <c r="J25" s="45">
        <f t="shared" si="0"/>
        <v>1167368.7200000002</v>
      </c>
      <c r="K25" s="45">
        <v>32994.42</v>
      </c>
      <c r="L25" s="45">
        <v>0</v>
      </c>
      <c r="M25" s="45">
        <v>633936.38</v>
      </c>
      <c r="N25" s="45">
        <v>560942.96</v>
      </c>
      <c r="O25" s="45">
        <f t="shared" si="6"/>
        <v>533432.3400000002</v>
      </c>
      <c r="P25" s="46">
        <f t="shared" si="9"/>
        <v>0</v>
      </c>
      <c r="Q25" s="46">
        <f t="shared" si="3"/>
        <v>0</v>
      </c>
    </row>
    <row r="26" spans="2:17" s="38" customFormat="1" x14ac:dyDescent="0.2">
      <c r="B26" s="39"/>
      <c r="C26" s="47"/>
      <c r="D26" s="48"/>
      <c r="E26" s="42" t="s">
        <v>53</v>
      </c>
      <c r="F26" s="43" t="s">
        <v>54</v>
      </c>
      <c r="G26" s="42">
        <v>50000301</v>
      </c>
      <c r="H26" s="45">
        <v>202908.74</v>
      </c>
      <c r="I26" s="45">
        <v>64423.11</v>
      </c>
      <c r="J26" s="45">
        <f t="shared" si="0"/>
        <v>267331.84999999998</v>
      </c>
      <c r="K26" s="45">
        <v>3127.72</v>
      </c>
      <c r="L26" s="45">
        <v>0</v>
      </c>
      <c r="M26" s="45">
        <v>77040.679999999993</v>
      </c>
      <c r="N26" s="45">
        <v>73912.960000000006</v>
      </c>
      <c r="O26" s="45">
        <f t="shared" si="6"/>
        <v>190291.16999999998</v>
      </c>
      <c r="P26" s="46">
        <f t="shared" si="9"/>
        <v>0</v>
      </c>
      <c r="Q26" s="46">
        <f t="shared" si="3"/>
        <v>0</v>
      </c>
    </row>
    <row r="27" spans="2:17" x14ac:dyDescent="0.2">
      <c r="B27" s="31" t="s">
        <v>55</v>
      </c>
      <c r="C27" s="32"/>
      <c r="D27" s="33"/>
      <c r="E27" s="34"/>
      <c r="F27" s="56"/>
      <c r="G27" s="35"/>
      <c r="H27" s="36">
        <f>SUM(H28:H30)</f>
        <v>5818490.2800000003</v>
      </c>
      <c r="I27" s="36">
        <f t="shared" ref="I27:Q27" si="10">SUM(I28:I30)</f>
        <v>4034271.12</v>
      </c>
      <c r="J27" s="36">
        <f t="shared" si="10"/>
        <v>9852761.4000000004</v>
      </c>
      <c r="K27" s="36">
        <f t="shared" si="10"/>
        <v>233880.95</v>
      </c>
      <c r="L27" s="36">
        <f t="shared" si="10"/>
        <v>0</v>
      </c>
      <c r="M27" s="36">
        <f t="shared" si="10"/>
        <v>4107945.13</v>
      </c>
      <c r="N27" s="36">
        <f t="shared" si="10"/>
        <v>3809198.1799999997</v>
      </c>
      <c r="O27" s="37">
        <f t="shared" si="6"/>
        <v>5744816.2700000005</v>
      </c>
      <c r="P27" s="53">
        <f>SUM(P28:P30)</f>
        <v>0</v>
      </c>
      <c r="Q27" s="36">
        <f t="shared" si="10"/>
        <v>0</v>
      </c>
    </row>
    <row r="28" spans="2:17" s="38" customFormat="1" x14ac:dyDescent="0.2">
      <c r="B28" s="39"/>
      <c r="C28" s="40"/>
      <c r="D28" s="41"/>
      <c r="E28" s="42" t="s">
        <v>25</v>
      </c>
      <c r="F28" s="43" t="s">
        <v>26</v>
      </c>
      <c r="G28" s="44">
        <v>50000401</v>
      </c>
      <c r="H28" s="45">
        <v>3811958.08</v>
      </c>
      <c r="I28" s="57">
        <f>2453519.62-34683.56</f>
        <v>2418836.06</v>
      </c>
      <c r="J28" s="57">
        <f>H28+I28</f>
        <v>6230794.1400000006</v>
      </c>
      <c r="K28" s="57">
        <v>202655.38</v>
      </c>
      <c r="L28" s="57">
        <v>0</v>
      </c>
      <c r="M28" s="57">
        <v>2604611.59</v>
      </c>
      <c r="N28" s="57">
        <v>2401956.21</v>
      </c>
      <c r="O28" s="45">
        <f t="shared" si="6"/>
        <v>3626182.5500000007</v>
      </c>
      <c r="P28" s="46">
        <f t="shared" si="9"/>
        <v>0</v>
      </c>
      <c r="Q28" s="46">
        <f t="shared" si="3"/>
        <v>0</v>
      </c>
    </row>
    <row r="29" spans="2:17" s="38" customFormat="1" ht="25.5" x14ac:dyDescent="0.2">
      <c r="B29" s="39"/>
      <c r="C29" s="47"/>
      <c r="D29" s="48"/>
      <c r="E29" s="42" t="s">
        <v>36</v>
      </c>
      <c r="F29" s="43" t="s">
        <v>37</v>
      </c>
      <c r="G29" s="44">
        <v>50000401</v>
      </c>
      <c r="H29" s="45">
        <v>427249.99</v>
      </c>
      <c r="I29" s="44">
        <f>263356.39-7500</f>
        <v>255856.39</v>
      </c>
      <c r="J29" s="57">
        <f>H29+I29</f>
        <v>683106.38</v>
      </c>
      <c r="K29" s="45">
        <v>19225.509999999998</v>
      </c>
      <c r="L29" s="45">
        <v>0</v>
      </c>
      <c r="M29" s="45">
        <v>291393.64</v>
      </c>
      <c r="N29" s="45">
        <v>272168.13</v>
      </c>
      <c r="O29" s="45">
        <f t="shared" si="6"/>
        <v>391712.74</v>
      </c>
      <c r="P29" s="46">
        <f t="shared" si="9"/>
        <v>0</v>
      </c>
      <c r="Q29" s="46">
        <f t="shared" si="3"/>
        <v>0</v>
      </c>
    </row>
    <row r="30" spans="2:17" s="38" customFormat="1" x14ac:dyDescent="0.2">
      <c r="B30" s="39"/>
      <c r="C30" s="47"/>
      <c r="D30" s="48"/>
      <c r="E30" s="42" t="s">
        <v>56</v>
      </c>
      <c r="F30" s="43" t="s">
        <v>57</v>
      </c>
      <c r="G30" s="44">
        <v>50000401</v>
      </c>
      <c r="H30" s="45">
        <v>1579282.21</v>
      </c>
      <c r="I30" s="45">
        <f>1764614.67-405036</f>
        <v>1359578.67</v>
      </c>
      <c r="J30" s="57">
        <f>H30+I30</f>
        <v>2938860.88</v>
      </c>
      <c r="K30" s="45">
        <v>12000.06</v>
      </c>
      <c r="L30" s="45">
        <v>0</v>
      </c>
      <c r="M30" s="45">
        <v>1211939.8999999999</v>
      </c>
      <c r="N30" s="45">
        <v>1135073.8400000001</v>
      </c>
      <c r="O30" s="45">
        <f t="shared" si="6"/>
        <v>1726920.98</v>
      </c>
      <c r="P30" s="46">
        <f t="shared" si="9"/>
        <v>0</v>
      </c>
      <c r="Q30" s="46">
        <f t="shared" si="3"/>
        <v>0</v>
      </c>
    </row>
    <row r="31" spans="2:17" hidden="1" x14ac:dyDescent="0.2">
      <c r="B31" s="59"/>
      <c r="C31" s="60"/>
      <c r="D31" s="61"/>
      <c r="E31" s="51">
        <f>SUM(E32:E35)</f>
        <v>0</v>
      </c>
      <c r="F31" s="51"/>
      <c r="G31" s="51">
        <f>SUM(G32:G35)</f>
        <v>0</v>
      </c>
      <c r="H31" s="62"/>
      <c r="I31" s="51"/>
      <c r="J31" s="51"/>
      <c r="K31" s="51"/>
      <c r="L31" s="51">
        <f t="shared" ref="L31:N31" si="11">SUM(L32:L35)</f>
        <v>0</v>
      </c>
      <c r="M31" s="51"/>
      <c r="N31" s="51">
        <f t="shared" si="11"/>
        <v>0</v>
      </c>
      <c r="O31" s="62">
        <f t="shared" ref="O31:O40" si="12">+H31-L31</f>
        <v>0</v>
      </c>
      <c r="P31" s="63" t="e">
        <f t="shared" si="9"/>
        <v>#DIV/0!</v>
      </c>
      <c r="Q31" s="64" t="e">
        <f t="shared" si="3"/>
        <v>#DIV/0!</v>
      </c>
    </row>
    <row r="32" spans="2:17" hidden="1" x14ac:dyDescent="0.2">
      <c r="B32" s="59"/>
      <c r="C32" s="65"/>
      <c r="D32" s="66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>
        <f t="shared" si="12"/>
        <v>0</v>
      </c>
      <c r="P32" s="63" t="e">
        <f t="shared" si="9"/>
        <v>#DIV/0!</v>
      </c>
      <c r="Q32" s="64" t="e">
        <f t="shared" si="3"/>
        <v>#DIV/0!</v>
      </c>
    </row>
    <row r="33" spans="1:17" hidden="1" x14ac:dyDescent="0.2">
      <c r="B33" s="59"/>
      <c r="C33" s="67"/>
      <c r="D33" s="68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>
        <f t="shared" si="12"/>
        <v>0</v>
      </c>
      <c r="P33" s="63" t="e">
        <f t="shared" si="9"/>
        <v>#DIV/0!</v>
      </c>
      <c r="Q33" s="64" t="e">
        <f t="shared" si="3"/>
        <v>#DIV/0!</v>
      </c>
    </row>
    <row r="34" spans="1:17" hidden="1" x14ac:dyDescent="0.2">
      <c r="B34" s="59"/>
      <c r="C34" s="67"/>
      <c r="D34" s="68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>
        <f t="shared" si="12"/>
        <v>0</v>
      </c>
      <c r="P34" s="63" t="e">
        <f t="shared" si="9"/>
        <v>#DIV/0!</v>
      </c>
      <c r="Q34" s="64" t="e">
        <f t="shared" si="3"/>
        <v>#DIV/0!</v>
      </c>
    </row>
    <row r="35" spans="1:17" hidden="1" x14ac:dyDescent="0.2">
      <c r="B35" s="59"/>
      <c r="C35" s="67"/>
      <c r="D35" s="68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>
        <f t="shared" si="12"/>
        <v>0</v>
      </c>
      <c r="P35" s="63" t="e">
        <f t="shared" si="9"/>
        <v>#DIV/0!</v>
      </c>
      <c r="Q35" s="64" t="e">
        <f t="shared" si="3"/>
        <v>#DIV/0!</v>
      </c>
    </row>
    <row r="36" spans="1:17" hidden="1" x14ac:dyDescent="0.2">
      <c r="B36" s="59"/>
      <c r="C36" s="60"/>
      <c r="D36" s="61"/>
      <c r="E36" s="51">
        <f>SUM(E37)</f>
        <v>0</v>
      </c>
      <c r="F36" s="51"/>
      <c r="G36" s="51">
        <f>SUM(G37)</f>
        <v>0</v>
      </c>
      <c r="H36" s="62"/>
      <c r="I36" s="51"/>
      <c r="J36" s="51"/>
      <c r="K36" s="51"/>
      <c r="L36" s="51">
        <f t="shared" ref="L36:N36" si="13">SUM(L37)</f>
        <v>0</v>
      </c>
      <c r="M36" s="51"/>
      <c r="N36" s="51">
        <f t="shared" si="13"/>
        <v>0</v>
      </c>
      <c r="O36" s="62">
        <f t="shared" si="12"/>
        <v>0</v>
      </c>
      <c r="P36" s="63" t="e">
        <f t="shared" si="9"/>
        <v>#DIV/0!</v>
      </c>
      <c r="Q36" s="64" t="e">
        <f t="shared" si="3"/>
        <v>#DIV/0!</v>
      </c>
    </row>
    <row r="37" spans="1:17" hidden="1" x14ac:dyDescent="0.2">
      <c r="B37" s="59"/>
      <c r="C37" s="67"/>
      <c r="D37" s="68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>
        <f t="shared" si="12"/>
        <v>0</v>
      </c>
      <c r="P37" s="63" t="e">
        <f t="shared" si="9"/>
        <v>#DIV/0!</v>
      </c>
      <c r="Q37" s="64" t="e">
        <f t="shared" si="3"/>
        <v>#DIV/0!</v>
      </c>
    </row>
    <row r="38" spans="1:17" ht="15" hidden="1" customHeight="1" x14ac:dyDescent="0.2">
      <c r="B38" s="31"/>
      <c r="C38" s="32"/>
      <c r="D38" s="33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>
        <f t="shared" si="12"/>
        <v>0</v>
      </c>
      <c r="P38" s="63" t="e">
        <f t="shared" si="9"/>
        <v>#DIV/0!</v>
      </c>
      <c r="Q38" s="64" t="e">
        <f t="shared" si="3"/>
        <v>#DIV/0!</v>
      </c>
    </row>
    <row r="39" spans="1:17" ht="15" hidden="1" customHeight="1" x14ac:dyDescent="0.2">
      <c r="B39" s="31"/>
      <c r="C39" s="32"/>
      <c r="D39" s="33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>
        <f t="shared" si="12"/>
        <v>0</v>
      </c>
      <c r="P39" s="63" t="e">
        <f t="shared" si="9"/>
        <v>#DIV/0!</v>
      </c>
      <c r="Q39" s="64" t="e">
        <f t="shared" si="3"/>
        <v>#DIV/0!</v>
      </c>
    </row>
    <row r="40" spans="1:17" ht="15.75" hidden="1" customHeight="1" x14ac:dyDescent="0.2">
      <c r="B40" s="31"/>
      <c r="C40" s="32"/>
      <c r="D40" s="33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>
        <f t="shared" si="12"/>
        <v>0</v>
      </c>
      <c r="P40" s="63" t="e">
        <f t="shared" si="9"/>
        <v>#DIV/0!</v>
      </c>
      <c r="Q40" s="64" t="e">
        <f t="shared" si="3"/>
        <v>#DIV/0!</v>
      </c>
    </row>
    <row r="41" spans="1:17" x14ac:dyDescent="0.2">
      <c r="B41" s="69"/>
      <c r="C41" s="70"/>
      <c r="D41" s="71"/>
      <c r="E41" s="72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63"/>
      <c r="Q41" s="64"/>
    </row>
    <row r="42" spans="1:17" s="83" customFormat="1" x14ac:dyDescent="0.2">
      <c r="A42" s="74"/>
      <c r="B42" s="75"/>
      <c r="C42" s="76" t="s">
        <v>58</v>
      </c>
      <c r="D42" s="77"/>
      <c r="E42" s="78">
        <v>0</v>
      </c>
      <c r="F42" s="78">
        <v>0</v>
      </c>
      <c r="G42" s="78">
        <v>0</v>
      </c>
      <c r="H42" s="79">
        <f>H10+H14+H22+H27</f>
        <v>20479617.080000002</v>
      </c>
      <c r="I42" s="79">
        <f>I10+I14+I22+I27</f>
        <v>21256438.280000001</v>
      </c>
      <c r="J42" s="79">
        <f>H42+I42</f>
        <v>41736055.359999999</v>
      </c>
      <c r="K42" s="79">
        <f t="shared" ref="K42:N42" si="14">K10+K14+K22+K27</f>
        <v>1221082.04</v>
      </c>
      <c r="L42" s="79">
        <f t="shared" si="14"/>
        <v>0</v>
      </c>
      <c r="M42" s="79">
        <f>M10+M14+M22+M27</f>
        <v>18761983.600000001</v>
      </c>
      <c r="N42" s="79">
        <f t="shared" si="14"/>
        <v>15344590.279999999</v>
      </c>
      <c r="O42" s="80">
        <f>J42-M42</f>
        <v>22974071.759999998</v>
      </c>
      <c r="P42" s="81"/>
      <c r="Q42" s="82"/>
    </row>
    <row r="43" spans="1:17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7" x14ac:dyDescent="0.2">
      <c r="B44" s="84" t="s">
        <v>59</v>
      </c>
      <c r="G44" s="1"/>
      <c r="H44" s="1"/>
      <c r="I44" s="1"/>
      <c r="J44" s="1"/>
      <c r="K44" s="1"/>
      <c r="L44" s="1"/>
      <c r="M44" s="1"/>
      <c r="N44" s="1"/>
      <c r="O44" s="1"/>
    </row>
    <row r="47" spans="1:17" ht="15" customHeight="1" x14ac:dyDescent="0.2">
      <c r="D47" s="85"/>
      <c r="E47" s="85"/>
    </row>
    <row r="48" spans="1:17" x14ac:dyDescent="0.2">
      <c r="D48" s="86" t="s">
        <v>60</v>
      </c>
      <c r="H48" s="87" t="s">
        <v>61</v>
      </c>
      <c r="I48" s="87"/>
      <c r="J48" s="87"/>
      <c r="K48" s="87"/>
      <c r="L48" s="87"/>
      <c r="M48" s="87"/>
      <c r="N48" s="87"/>
      <c r="O48" s="87"/>
    </row>
    <row r="49" spans="4:15" x14ac:dyDescent="0.2">
      <c r="D49" s="86" t="s">
        <v>62</v>
      </c>
      <c r="H49" s="88" t="s">
        <v>63</v>
      </c>
      <c r="I49" s="88"/>
      <c r="J49" s="88"/>
      <c r="K49" s="88"/>
      <c r="L49" s="88"/>
      <c r="M49" s="88"/>
      <c r="N49" s="88"/>
      <c r="O49" s="88"/>
    </row>
  </sheetData>
  <mergeCells count="40">
    <mergeCell ref="H49:O49"/>
    <mergeCell ref="B38:D38"/>
    <mergeCell ref="B39:D39"/>
    <mergeCell ref="B40:D40"/>
    <mergeCell ref="C42:D42"/>
    <mergeCell ref="P42:Q42"/>
    <mergeCell ref="H48:O48"/>
    <mergeCell ref="C28:D28"/>
    <mergeCell ref="C29:D29"/>
    <mergeCell ref="C30:D30"/>
    <mergeCell ref="C31:D31"/>
    <mergeCell ref="C32:D32"/>
    <mergeCell ref="C36:D36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L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2018-03-14T02:23:59Z</dcterms:created>
  <dcterms:modified xsi:type="dcterms:W3CDTF">2018-03-14T02:24:33Z</dcterms:modified>
</cp:coreProperties>
</file>