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4to TRIMESTRE\pagin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6" i="1" l="1"/>
  <c r="O36" i="1"/>
  <c r="N36" i="1"/>
  <c r="M36" i="1"/>
  <c r="L36" i="1"/>
  <c r="K36" i="1"/>
  <c r="H36" i="1"/>
  <c r="J35" i="1"/>
  <c r="I35" i="1"/>
  <c r="J34" i="1"/>
  <c r="O34" i="1" s="1"/>
  <c r="J33" i="1"/>
  <c r="I33" i="1"/>
  <c r="I32" i="1"/>
  <c r="J32" i="1" s="1"/>
  <c r="O31" i="1"/>
  <c r="N31" i="1"/>
  <c r="J31" i="1"/>
  <c r="I30" i="1"/>
  <c r="J30" i="1" s="1"/>
  <c r="I29" i="1"/>
  <c r="J29" i="1" s="1"/>
  <c r="P28" i="1"/>
  <c r="J28" i="1"/>
  <c r="I28" i="1"/>
  <c r="P27" i="1"/>
  <c r="J27" i="1"/>
  <c r="O26" i="1"/>
  <c r="N26" i="1"/>
  <c r="J26" i="1"/>
  <c r="I25" i="1"/>
  <c r="J25" i="1" s="1"/>
  <c r="I24" i="1"/>
  <c r="J24" i="1" s="1"/>
  <c r="I23" i="1"/>
  <c r="J23" i="1" s="1"/>
  <c r="I22" i="1"/>
  <c r="J22" i="1" s="1"/>
  <c r="O21" i="1"/>
  <c r="N21" i="1"/>
  <c r="J21" i="1"/>
  <c r="I20" i="1"/>
  <c r="J20" i="1" s="1"/>
  <c r="P19" i="1"/>
  <c r="P36" i="1" s="1"/>
  <c r="I19" i="1"/>
  <c r="J19" i="1" s="1"/>
  <c r="I18" i="1"/>
  <c r="J18" i="1" s="1"/>
  <c r="I17" i="1"/>
  <c r="J17" i="1" s="1"/>
  <c r="I16" i="1"/>
  <c r="J16" i="1" s="1"/>
  <c r="I15" i="1"/>
  <c r="J15" i="1" s="1"/>
  <c r="O14" i="1"/>
  <c r="N14" i="1"/>
  <c r="I13" i="1"/>
  <c r="J13" i="1" s="1"/>
  <c r="I12" i="1"/>
  <c r="J12" i="1" s="1"/>
  <c r="P11" i="1"/>
  <c r="I11" i="1"/>
  <c r="I36" i="1" s="1"/>
  <c r="J11" i="1" l="1"/>
  <c r="J36" i="1" s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<sst xmlns="http://schemas.openxmlformats.org/spreadsheetml/2006/main" count="77" uniqueCount="76">
  <si>
    <t>PROGRAMAS Y PROYECTOS DE INVERSIÓN</t>
  </si>
  <si>
    <t>Del 1 de Enero al 31 de Diciembre de 2019</t>
  </si>
  <si>
    <t>Ente Público:</t>
  </si>
  <si>
    <t xml:space="preserve"> </t>
  </si>
  <si>
    <t>UNIVERSIDAD TECNOLOGICA DE SAN MIGUEL DE ALLENDE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</si>
  <si>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</si>
  <si>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</si>
  <si>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</si>
  <si>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</si>
  <si>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</si>
  <si>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</si>
  <si>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</si>
  <si>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</si>
  <si>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</si>
  <si>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</si>
  <si>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</si>
  <si>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</si>
  <si>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</si>
  <si>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</si>
  <si>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</si>
  <si>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</si>
  <si>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</si>
  <si>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</si>
  <si>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</si>
  <si>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</si>
  <si>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RECTORÍA</t>
  </si>
  <si>
    <t>G1145</t>
  </si>
  <si>
    <t>OPERACIÓN MODELO DE EVALUACION</t>
  </si>
  <si>
    <t>G2093</t>
  </si>
  <si>
    <t>DIRECCION ESTRATEGICA</t>
  </si>
  <si>
    <t>P0789</t>
  </si>
  <si>
    <t>GESTIÓN DE CERTIFICACIÓN</t>
  </si>
  <si>
    <t>ACADEMIA</t>
  </si>
  <si>
    <t>P0783</t>
  </si>
  <si>
    <t>ADMINISTRACIÓN EN IM</t>
  </si>
  <si>
    <t>P0784</t>
  </si>
  <si>
    <t>APLICACIÓN DE PLANES</t>
  </si>
  <si>
    <t>P0787</t>
  </si>
  <si>
    <t>CURSOS Y EVENTOS DE</t>
  </si>
  <si>
    <t>P0788</t>
  </si>
  <si>
    <t>GESTIÓN DEL PROCESO</t>
  </si>
  <si>
    <t>P0791</t>
  </si>
  <si>
    <t>OPERACIÓN DE OTROGAMIENTO</t>
  </si>
  <si>
    <t>Q1594</t>
  </si>
  <si>
    <t>INFRAESTRUCTURA DE LA</t>
  </si>
  <si>
    <t>VINCULACIÓN</t>
  </si>
  <si>
    <t>P0782</t>
  </si>
  <si>
    <t>ACTUALIZACIÓN DE PROYECTO</t>
  </si>
  <si>
    <t>P0786</t>
  </si>
  <si>
    <t>CAPACITACIÓN Y CERTIFICACIÓN</t>
  </si>
  <si>
    <t>P0792</t>
  </si>
  <si>
    <t>OPERACIÓN DE SERVICIOS</t>
  </si>
  <si>
    <t>P0794</t>
  </si>
  <si>
    <t>REALIZACIÓN DE FOROS</t>
  </si>
  <si>
    <t>FINANZAS</t>
  </si>
  <si>
    <t>G1105</t>
  </si>
  <si>
    <t>ADMINISTRACION DE RECURSOS HUMANOS</t>
  </si>
  <si>
    <t>P2751</t>
  </si>
  <si>
    <t>APOYO PARA LA PROFESIONALIZACIÓN</t>
  </si>
  <si>
    <t>P0790</t>
  </si>
  <si>
    <t>MANTENIMIENTO DE LA</t>
  </si>
  <si>
    <t>COMONFORT</t>
  </si>
  <si>
    <t>P2896</t>
  </si>
  <si>
    <t>ADM. E IMP. SERV.ED</t>
  </si>
  <si>
    <t>DOCTOR MORA</t>
  </si>
  <si>
    <t>P2897</t>
  </si>
  <si>
    <t>ADM.SER.ED. DR.M</t>
  </si>
  <si>
    <t>Q2918</t>
  </si>
  <si>
    <t>INFRA UTSMA DR MORA</t>
  </si>
  <si>
    <t>INFR. UTSMA EXT. COM</t>
  </si>
  <si>
    <t>Q3003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</si>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</sst>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43" fontId="2" fillId="2" borderId="12" xfId="1" applyFont="1" applyFill="1" applyBorder="1" applyAlignment="1">
      <alignment horizontal="right" vertical="center" wrapText="1"/>
    </xf>
    <xf numFmtId="43" fontId="2" fillId="2" borderId="12" xfId="1" applyFont="1" applyFill="1" applyBorder="1" applyAlignment="1">
      <alignment vertical="center"/>
    </xf>
    <xf numFmtId="43" fontId="2" fillId="0" borderId="12" xfId="1" applyFont="1" applyBorder="1" applyAlignment="1">
      <alignment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43" fontId="2" fillId="0" borderId="0" xfId="1" applyFont="1"/>
    <xf numFmtId="43" fontId="2" fillId="2" borderId="11" xfId="1" applyFont="1" applyFill="1" applyBorder="1" applyAlignment="1">
      <alignment horizontal="right" vertical="center" wrapText="1"/>
    </xf>
    <xf numFmtId="43" fontId="2" fillId="0" borderId="11" xfId="1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43" fontId="2" fillId="0" borderId="12" xfId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0" fontId="5" fillId="2" borderId="15" xfId="0" applyFont="1" applyFill="1" applyBorder="1" applyAlignment="1">
      <alignment horizontal="right" vertical="center" wrapText="1"/>
    </xf>
    <xf numFmtId="4" fontId="0" fillId="0" borderId="6" xfId="0" applyNumberFormat="1" applyBorder="1"/>
    <xf numFmtId="43" fontId="5" fillId="2" borderId="9" xfId="0" applyNumberFormat="1" applyFont="1" applyFill="1" applyBorder="1" applyAlignment="1">
      <alignment horizontal="right" vertical="center" wrapText="1"/>
    </xf>
    <xf numFmtId="0" fontId="6" fillId="2" borderId="0" xfId="0" applyFont="1" applyFill="1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41</xdr:row>
      <xdr:rowOff>31750</xdr:rowOff>
    </xdr:from>
    <xdr:to>
      <xdr:col>4</xdr:col>
      <xdr:colOff>460375</xdr:colOff>
      <xdr:row>46</xdr:row>
      <xdr:rowOff>111125</xdr:rowOff>
    </xdr:to>
    <xdr:sp macro="" textlink="">
      <xdr:nvSpPr>
        <xdr:cNvPr id="2" name="9 CuadroTexto"/>
        <xdr:cNvSpPr txBox="1"/>
      </xdr:nvSpPr>
      <xdr:spPr>
        <a:xfrm>
          <a:off x="946150" y="11833225"/>
          <a:ext cx="2867025" cy="889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RECTOR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DANIEL JIMÉNEZ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571500</xdr:colOff>
      <xdr:row>41</xdr:row>
      <xdr:rowOff>44823</xdr:rowOff>
    </xdr:from>
    <xdr:to>
      <xdr:col>12</xdr:col>
      <xdr:colOff>419099</xdr:colOff>
      <xdr:row>44</xdr:row>
      <xdr:rowOff>112058</xdr:rowOff>
    </xdr:to>
    <xdr:sp macro="" textlink="">
      <xdr:nvSpPr>
        <xdr:cNvPr id="3" name="9 CuadroTexto"/>
        <xdr:cNvSpPr txBox="1"/>
      </xdr:nvSpPr>
      <xdr:spPr>
        <a:xfrm>
          <a:off x="8753475" y="11846298"/>
          <a:ext cx="2762249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3"/>
  <sheetViews>
    <sheetView showGridLines="0" tabSelected="1" view="pageBreakPreview" zoomScale="60" zoomScaleNormal="100" workbookViewId="0">
      <selection activeCell="H43" sqref="H43:O43"/>
    </sheetView>
  </sheetViews>
  <sheetFormatPr baseColWidth="10" defaultColWidth="11.42578125" defaultRowHeight="12.75" x14ac:dyDescent="0.2"/>
  <cols>
    <col min="1" max="1" width="12.28515625" style="1" customWidth="1"/>
    <col min="2" max="2" width="6.28515625" style="3" customWidth="1"/>
    <col min="3" max="3" width="7" style="3" customWidth="1"/>
    <col min="4" max="4" width="24.7109375" style="3" customWidth="1"/>
    <col min="5" max="5" width="12.7109375" style="3" customWidth="1"/>
    <col min="6" max="6" width="14.42578125" style="3" customWidth="1"/>
    <col min="7" max="7" width="12.42578125" style="3" customWidth="1"/>
    <col min="8" max="8" width="14.42578125" style="3" customWidth="1"/>
    <col min="9" max="9" width="18.42578125" style="3" bestFit="1" customWidth="1"/>
    <col min="10" max="10" width="15.85546875" style="3" bestFit="1" customWidth="1"/>
    <col min="11" max="11" width="12.7109375" style="3" customWidth="1"/>
    <col min="12" max="12" width="15.140625" style="3" bestFit="1" customWidth="1"/>
    <col min="13" max="13" width="15.42578125" style="3" customWidth="1"/>
    <col min="14" max="14" width="18.42578125" style="3" bestFit="1" customWidth="1"/>
    <col min="15" max="15" width="19.140625" style="3" bestFit="1" customWidth="1"/>
    <col min="16" max="16" width="15.5703125" style="1" customWidth="1"/>
    <col min="17" max="17" width="14" style="3" customWidth="1"/>
    <col min="18" max="16384" width="11.42578125" style="3"/>
  </cols>
  <sheetData>
    <row r="1" spans="2:17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7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7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7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1" customFormat="1" ht="24" customHeight="1" x14ac:dyDescent="0.2">
      <c r="D5" s="5" t="s">
        <v>2</v>
      </c>
      <c r="E5" s="6" t="s">
        <v>3</v>
      </c>
      <c r="F5" s="6"/>
      <c r="G5" s="7" t="s">
        <v>4</v>
      </c>
      <c r="H5" s="8"/>
      <c r="I5" s="8"/>
      <c r="J5" s="8"/>
      <c r="K5" s="8"/>
      <c r="L5" s="9"/>
      <c r="M5" s="9"/>
      <c r="N5" s="10"/>
      <c r="O5" s="4"/>
    </row>
    <row r="6" spans="2:17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1" t="s">
        <v>5</v>
      </c>
      <c r="C7" s="12"/>
      <c r="D7" s="13"/>
      <c r="E7" s="14" t="s">
        <v>6</v>
      </c>
      <c r="F7" s="15"/>
      <c r="G7" s="14" t="s">
        <v>7</v>
      </c>
      <c r="H7" s="16" t="s">
        <v>8</v>
      </c>
      <c r="I7" s="17"/>
      <c r="J7" s="17"/>
      <c r="K7" s="17"/>
      <c r="L7" s="17"/>
      <c r="M7" s="17"/>
      <c r="N7" s="18"/>
      <c r="O7" s="19" t="s">
        <v>9</v>
      </c>
      <c r="P7" s="20" t="s">
        <v>10</v>
      </c>
      <c r="Q7" s="21"/>
    </row>
    <row r="8" spans="2:17" ht="25.5" x14ac:dyDescent="0.2">
      <c r="B8" s="22"/>
      <c r="C8" s="23"/>
      <c r="D8" s="24"/>
      <c r="E8" s="25"/>
      <c r="F8" s="26" t="s">
        <v>11</v>
      </c>
      <c r="G8" s="25"/>
      <c r="H8" s="27" t="s">
        <v>12</v>
      </c>
      <c r="I8" s="27" t="s">
        <v>13</v>
      </c>
      <c r="J8" s="27" t="s">
        <v>14</v>
      </c>
      <c r="K8" s="27" t="s">
        <v>15</v>
      </c>
      <c r="L8" s="27" t="s">
        <v>16</v>
      </c>
      <c r="M8" s="27" t="s">
        <v>17</v>
      </c>
      <c r="N8" s="27" t="s">
        <v>18</v>
      </c>
      <c r="O8" s="19"/>
      <c r="P8" s="28" t="s">
        <v>19</v>
      </c>
      <c r="Q8" s="28" t="s">
        <v>20</v>
      </c>
    </row>
    <row r="9" spans="2:17" ht="15.75" customHeight="1" x14ac:dyDescent="0.2">
      <c r="B9" s="29"/>
      <c r="C9" s="30"/>
      <c r="D9" s="31"/>
      <c r="E9" s="32"/>
      <c r="F9" s="33"/>
      <c r="G9" s="32"/>
      <c r="H9" s="27">
        <v>1</v>
      </c>
      <c r="I9" s="27">
        <v>2</v>
      </c>
      <c r="J9" s="27" t="s">
        <v>21</v>
      </c>
      <c r="K9" s="27">
        <v>4</v>
      </c>
      <c r="L9" s="27">
        <v>5</v>
      </c>
      <c r="M9" s="27">
        <v>6</v>
      </c>
      <c r="N9" s="27">
        <v>7</v>
      </c>
      <c r="O9" s="27" t="s">
        <v>22</v>
      </c>
      <c r="P9" s="34" t="s">
        <v>23</v>
      </c>
      <c r="Q9" s="34" t="s">
        <v>24</v>
      </c>
    </row>
    <row r="10" spans="2:17" ht="15" customHeight="1" x14ac:dyDescent="0.2">
      <c r="B10" s="35" t="s">
        <v>25</v>
      </c>
      <c r="C10" s="36"/>
      <c r="D10" s="37"/>
      <c r="E10" s="38"/>
      <c r="F10" s="38"/>
      <c r="G10" s="39"/>
      <c r="H10" s="40"/>
      <c r="I10" s="40"/>
      <c r="J10" s="40"/>
      <c r="K10" s="40"/>
      <c r="L10" s="40"/>
      <c r="M10" s="40"/>
      <c r="N10" s="40"/>
      <c r="O10" s="40"/>
      <c r="P10" s="41"/>
      <c r="Q10" s="42"/>
    </row>
    <row r="11" spans="2:17" ht="38.25" x14ac:dyDescent="0.2">
      <c r="B11" s="43"/>
      <c r="C11" s="44"/>
      <c r="D11" s="45"/>
      <c r="E11" s="46" t="s">
        <v>26</v>
      </c>
      <c r="F11" s="47" t="s">
        <v>27</v>
      </c>
      <c r="G11" s="48">
        <v>50000101</v>
      </c>
      <c r="H11" s="40">
        <v>503686.67</v>
      </c>
      <c r="I11" s="40">
        <f>1073012.98-645458.12</f>
        <v>427554.86</v>
      </c>
      <c r="J11" s="40">
        <f>H11+I11</f>
        <v>931241.53</v>
      </c>
      <c r="K11" s="40"/>
      <c r="L11" s="40"/>
      <c r="M11" s="40">
        <v>890497.67</v>
      </c>
      <c r="N11" s="40">
        <v>890497.67</v>
      </c>
      <c r="O11" s="40">
        <v>40743.86</v>
      </c>
      <c r="P11" s="41">
        <f>L11/H11</f>
        <v>0</v>
      </c>
      <c r="Q11" s="42"/>
    </row>
    <row r="12" spans="2:17" ht="25.5" x14ac:dyDescent="0.2">
      <c r="B12" s="43"/>
      <c r="C12" s="49"/>
      <c r="D12" s="50"/>
      <c r="E12" s="46" t="s">
        <v>28</v>
      </c>
      <c r="F12" s="47" t="s">
        <v>29</v>
      </c>
      <c r="G12" s="48">
        <v>50000101</v>
      </c>
      <c r="H12" s="40">
        <v>2193029.61</v>
      </c>
      <c r="I12" s="40">
        <f>5083691.84-2711563.46</f>
        <v>2372128.38</v>
      </c>
      <c r="J12" s="40">
        <f>H12+I12</f>
        <v>4565157.99</v>
      </c>
      <c r="K12" s="40"/>
      <c r="L12" s="40">
        <v>20559.07</v>
      </c>
      <c r="M12" s="40">
        <v>3309028.05</v>
      </c>
      <c r="N12" s="40">
        <v>3288468.98</v>
      </c>
      <c r="O12" s="40">
        <v>1256129.94</v>
      </c>
      <c r="P12" s="41"/>
      <c r="Q12" s="42"/>
    </row>
    <row r="13" spans="2:17" ht="38.25" x14ac:dyDescent="0.2">
      <c r="B13" s="43"/>
      <c r="C13" s="49"/>
      <c r="D13" s="50"/>
      <c r="E13" s="46" t="s">
        <v>30</v>
      </c>
      <c r="F13" s="51" t="s">
        <v>31</v>
      </c>
      <c r="G13" s="48">
        <v>50000101</v>
      </c>
      <c r="H13" s="40">
        <v>405293.71</v>
      </c>
      <c r="I13" s="40">
        <f>542084.63-271069.89</f>
        <v>271014.74</v>
      </c>
      <c r="J13" s="40">
        <f>H13+I13</f>
        <v>676308.45</v>
      </c>
      <c r="K13" s="40"/>
      <c r="L13" s="40"/>
      <c r="M13" s="40">
        <v>630056.09</v>
      </c>
      <c r="N13" s="40">
        <v>630056.09</v>
      </c>
      <c r="O13" s="40">
        <v>46252.36</v>
      </c>
      <c r="P13" s="41"/>
      <c r="Q13" s="42"/>
    </row>
    <row r="14" spans="2:17" ht="12.75" customHeight="1" x14ac:dyDescent="0.2">
      <c r="B14" s="35" t="s">
        <v>32</v>
      </c>
      <c r="C14" s="36"/>
      <c r="D14" s="37"/>
      <c r="E14" s="52"/>
      <c r="F14" s="53"/>
      <c r="G14" s="52"/>
      <c r="H14" s="40"/>
      <c r="I14" s="40"/>
      <c r="J14" s="40"/>
      <c r="K14" s="40"/>
      <c r="L14" s="40">
        <v>0</v>
      </c>
      <c r="M14" s="40">
        <v>0</v>
      </c>
      <c r="N14" s="40">
        <f t="shared" ref="N14:N31" si="0">M14-L14</f>
        <v>0</v>
      </c>
      <c r="O14" s="40">
        <f t="shared" ref="O14:O34" si="1">J14-L14</f>
        <v>0</v>
      </c>
      <c r="P14" s="41"/>
      <c r="Q14" s="42"/>
    </row>
    <row r="15" spans="2:17" ht="25.5" x14ac:dyDescent="0.2">
      <c r="B15" s="43"/>
      <c r="C15" s="49"/>
      <c r="D15" s="50"/>
      <c r="E15" s="46" t="s">
        <v>33</v>
      </c>
      <c r="F15" s="47" t="s">
        <v>34</v>
      </c>
      <c r="G15" s="48">
        <v>50000201</v>
      </c>
      <c r="H15" s="40">
        <v>12223593.279999999</v>
      </c>
      <c r="I15" s="40">
        <f>22773430.57-11036321.92</f>
        <v>11737108.65</v>
      </c>
      <c r="J15" s="40">
        <f>H15+I15</f>
        <v>23960701.93</v>
      </c>
      <c r="K15" s="40">
        <v>24239.360000000001</v>
      </c>
      <c r="L15" s="40">
        <v>233443.24</v>
      </c>
      <c r="M15" s="40">
        <v>19367916.98</v>
      </c>
      <c r="N15" s="40">
        <v>19110234.379999999</v>
      </c>
      <c r="O15" s="40">
        <v>4592784.95</v>
      </c>
      <c r="P15" s="41"/>
      <c r="Q15" s="42"/>
    </row>
    <row r="16" spans="2:17" ht="25.5" x14ac:dyDescent="0.2">
      <c r="B16" s="43"/>
      <c r="C16" s="49"/>
      <c r="D16" s="50"/>
      <c r="E16" s="46" t="s">
        <v>35</v>
      </c>
      <c r="F16" s="47" t="s">
        <v>36</v>
      </c>
      <c r="G16" s="48">
        <v>50000201</v>
      </c>
      <c r="H16" s="40">
        <v>534568.95999999996</v>
      </c>
      <c r="I16" s="40">
        <f>703695.07-318534.8</f>
        <v>385160.26999999996</v>
      </c>
      <c r="J16" s="40">
        <f t="shared" ref="J16" si="2">H16+I16</f>
        <v>919729.23</v>
      </c>
      <c r="K16" s="40"/>
      <c r="L16" s="40">
        <v>23013</v>
      </c>
      <c r="M16" s="40">
        <v>572557.94999999995</v>
      </c>
      <c r="N16" s="40">
        <v>549544.94999999995</v>
      </c>
      <c r="O16" s="40">
        <v>347171.28</v>
      </c>
      <c r="P16" s="41"/>
      <c r="Q16" s="42"/>
    </row>
    <row r="17" spans="2:17" ht="25.5" x14ac:dyDescent="0.2">
      <c r="B17" s="43"/>
      <c r="C17" s="49"/>
      <c r="D17" s="50"/>
      <c r="E17" s="46" t="s">
        <v>37</v>
      </c>
      <c r="F17" s="47" t="s">
        <v>38</v>
      </c>
      <c r="G17" s="48">
        <v>50000201</v>
      </c>
      <c r="H17" s="40">
        <v>654568.95999999996</v>
      </c>
      <c r="I17" s="40">
        <f>1246538.94-529767.33</f>
        <v>716771.61</v>
      </c>
      <c r="J17" s="40">
        <f>H17+I17</f>
        <v>1371340.5699999998</v>
      </c>
      <c r="K17" s="40"/>
      <c r="L17" s="40">
        <v>29774.06</v>
      </c>
      <c r="M17" s="40">
        <v>1255066.75</v>
      </c>
      <c r="N17" s="40">
        <v>1225292.69</v>
      </c>
      <c r="O17" s="40">
        <v>116273.82</v>
      </c>
      <c r="P17" s="41"/>
      <c r="Q17" s="42"/>
    </row>
    <row r="18" spans="2:17" ht="25.5" x14ac:dyDescent="0.2">
      <c r="B18" s="43"/>
      <c r="C18" s="49"/>
      <c r="D18" s="50"/>
      <c r="E18" s="46" t="s">
        <v>39</v>
      </c>
      <c r="F18" s="47" t="s">
        <v>40</v>
      </c>
      <c r="G18" s="48">
        <v>50000201</v>
      </c>
      <c r="H18" s="40">
        <v>399627.66</v>
      </c>
      <c r="I18" s="40">
        <f>834940.11-464730.7</f>
        <v>370209.41</v>
      </c>
      <c r="J18" s="40">
        <f t="shared" ref="J18:J35" si="3">H18+I18</f>
        <v>769837.07</v>
      </c>
      <c r="K18" s="40"/>
      <c r="L18" s="40"/>
      <c r="M18" s="40">
        <v>695944.75</v>
      </c>
      <c r="N18" s="40">
        <v>695944.75</v>
      </c>
      <c r="O18" s="40">
        <v>73892.320000000007</v>
      </c>
      <c r="P18" s="41"/>
      <c r="Q18" s="42"/>
    </row>
    <row r="19" spans="2:17" ht="51" x14ac:dyDescent="0.2">
      <c r="B19" s="43"/>
      <c r="C19" s="49"/>
      <c r="D19" s="50"/>
      <c r="E19" s="46" t="s">
        <v>41</v>
      </c>
      <c r="F19" s="47" t="s">
        <v>42</v>
      </c>
      <c r="G19" s="48">
        <v>50000201</v>
      </c>
      <c r="H19" s="40">
        <v>480038.49</v>
      </c>
      <c r="I19" s="40">
        <f>331557.72-210854.58</f>
        <v>120703.13999999998</v>
      </c>
      <c r="J19" s="40">
        <f t="shared" si="3"/>
        <v>600741.63</v>
      </c>
      <c r="K19" s="40"/>
      <c r="L19" s="40"/>
      <c r="M19" s="40">
        <v>426185.63</v>
      </c>
      <c r="N19" s="40">
        <v>426185.63</v>
      </c>
      <c r="O19" s="40">
        <v>174556</v>
      </c>
      <c r="P19" s="41">
        <f t="shared" ref="P19" si="4">L19/H19</f>
        <v>0</v>
      </c>
      <c r="Q19" s="42"/>
    </row>
    <row r="20" spans="2:17" ht="25.5" x14ac:dyDescent="0.2">
      <c r="B20" s="43"/>
      <c r="C20" s="54"/>
      <c r="D20" s="55"/>
      <c r="E20" s="46" t="s">
        <v>43</v>
      </c>
      <c r="F20" s="47" t="s">
        <v>44</v>
      </c>
      <c r="G20" s="48">
        <v>50000201</v>
      </c>
      <c r="H20" s="40"/>
      <c r="I20" s="40">
        <f>97361562.4-32258706.33</f>
        <v>65102856.070000008</v>
      </c>
      <c r="J20" s="40">
        <f>H20+I20</f>
        <v>65102856.070000008</v>
      </c>
      <c r="K20" s="40"/>
      <c r="L20" s="40"/>
      <c r="M20" s="40">
        <v>23299030.09</v>
      </c>
      <c r="N20" s="40">
        <v>23299030.09</v>
      </c>
      <c r="O20" s="40">
        <v>41803825.979999997</v>
      </c>
      <c r="P20" s="41">
        <v>0</v>
      </c>
      <c r="Q20" s="41"/>
    </row>
    <row r="21" spans="2:17" ht="12.75" customHeight="1" x14ac:dyDescent="0.2">
      <c r="B21" s="35" t="s">
        <v>45</v>
      </c>
      <c r="C21" s="36"/>
      <c r="D21" s="37"/>
      <c r="E21" s="38"/>
      <c r="F21" s="56"/>
      <c r="G21" s="39"/>
      <c r="H21" s="40"/>
      <c r="I21" s="40"/>
      <c r="J21" s="40">
        <f t="shared" si="3"/>
        <v>0</v>
      </c>
      <c r="K21" s="40"/>
      <c r="L21" s="40">
        <v>0</v>
      </c>
      <c r="M21" s="40">
        <v>0</v>
      </c>
      <c r="N21" s="40">
        <f t="shared" si="0"/>
        <v>0</v>
      </c>
      <c r="O21" s="40">
        <f t="shared" si="1"/>
        <v>0</v>
      </c>
      <c r="P21" s="41"/>
      <c r="Q21" s="41"/>
    </row>
    <row r="22" spans="2:17" ht="38.25" x14ac:dyDescent="0.2">
      <c r="B22" s="43"/>
      <c r="C22" s="49"/>
      <c r="D22" s="50"/>
      <c r="E22" s="46" t="s">
        <v>46</v>
      </c>
      <c r="F22" s="47" t="s">
        <v>47</v>
      </c>
      <c r="G22" s="46">
        <v>50000301</v>
      </c>
      <c r="H22" s="40">
        <v>561708.97</v>
      </c>
      <c r="I22" s="40">
        <f>584993.55-540991.88</f>
        <v>44001.670000000042</v>
      </c>
      <c r="J22" s="40">
        <f t="shared" si="3"/>
        <v>605710.64</v>
      </c>
      <c r="K22" s="40"/>
      <c r="L22" s="40">
        <v>41997.27</v>
      </c>
      <c r="M22" s="40">
        <v>450344.01</v>
      </c>
      <c r="N22" s="40">
        <v>408346.74</v>
      </c>
      <c r="O22" s="40">
        <v>155366.63</v>
      </c>
      <c r="P22" s="41">
        <v>0</v>
      </c>
      <c r="Q22" s="42"/>
    </row>
    <row r="23" spans="2:17" ht="51" x14ac:dyDescent="0.2">
      <c r="B23" s="43"/>
      <c r="C23" s="49"/>
      <c r="D23" s="50"/>
      <c r="E23" s="46" t="s">
        <v>48</v>
      </c>
      <c r="F23" s="47" t="s">
        <v>49</v>
      </c>
      <c r="G23" s="46">
        <v>50000301</v>
      </c>
      <c r="H23" s="40">
        <v>848066.89</v>
      </c>
      <c r="I23" s="40">
        <f>773558.73-388484.15</f>
        <v>385074.57999999996</v>
      </c>
      <c r="J23" s="40">
        <f t="shared" si="3"/>
        <v>1233141.47</v>
      </c>
      <c r="K23" s="40"/>
      <c r="L23" s="40"/>
      <c r="M23" s="40">
        <v>952632.99</v>
      </c>
      <c r="N23" s="40">
        <v>952632.99</v>
      </c>
      <c r="O23" s="40">
        <v>280508.48</v>
      </c>
      <c r="P23" s="41"/>
      <c r="Q23" s="42"/>
    </row>
    <row r="24" spans="2:17" ht="25.5" x14ac:dyDescent="0.2">
      <c r="B24" s="43"/>
      <c r="C24" s="49"/>
      <c r="D24" s="50"/>
      <c r="E24" s="46" t="s">
        <v>50</v>
      </c>
      <c r="F24" s="47" t="s">
        <v>51</v>
      </c>
      <c r="G24" s="46">
        <v>50000301</v>
      </c>
      <c r="H24" s="40">
        <v>1122900.3400000001</v>
      </c>
      <c r="I24" s="40">
        <f>2607108.52-1838514.32</f>
        <v>768594.2</v>
      </c>
      <c r="J24" s="40">
        <f>H24+I24</f>
        <v>1891494.54</v>
      </c>
      <c r="K24" s="40"/>
      <c r="L24" s="40">
        <v>180.77</v>
      </c>
      <c r="M24" s="57">
        <v>1695803.52</v>
      </c>
      <c r="N24" s="40">
        <v>1695622.75</v>
      </c>
      <c r="O24" s="40">
        <v>195691.02</v>
      </c>
      <c r="P24" s="41">
        <v>0</v>
      </c>
      <c r="Q24" s="42"/>
    </row>
    <row r="25" spans="2:17" ht="25.5" x14ac:dyDescent="0.2">
      <c r="B25" s="43"/>
      <c r="C25" s="49"/>
      <c r="D25" s="50"/>
      <c r="E25" s="46" t="s">
        <v>52</v>
      </c>
      <c r="F25" s="47" t="s">
        <v>53</v>
      </c>
      <c r="G25" s="46">
        <v>50000301</v>
      </c>
      <c r="H25" s="40">
        <v>74873.69</v>
      </c>
      <c r="I25" s="40">
        <f>147197.64-91821.96</f>
        <v>55375.680000000008</v>
      </c>
      <c r="J25" s="40">
        <f t="shared" si="3"/>
        <v>130249.37000000001</v>
      </c>
      <c r="K25" s="40"/>
      <c r="L25" s="40"/>
      <c r="M25" s="40">
        <v>106319.77</v>
      </c>
      <c r="N25" s="40">
        <v>106319.77</v>
      </c>
      <c r="O25" s="40">
        <v>23929.599999999999</v>
      </c>
      <c r="P25" s="41"/>
      <c r="Q25" s="42"/>
    </row>
    <row r="26" spans="2:17" ht="12.75" customHeight="1" x14ac:dyDescent="0.2">
      <c r="B26" s="35" t="s">
        <v>54</v>
      </c>
      <c r="C26" s="36"/>
      <c r="D26" s="37"/>
      <c r="E26" s="38"/>
      <c r="F26" s="56"/>
      <c r="G26" s="39"/>
      <c r="H26" s="40"/>
      <c r="I26" s="40"/>
      <c r="J26" s="40">
        <f t="shared" si="3"/>
        <v>0</v>
      </c>
      <c r="K26" s="40"/>
      <c r="L26" s="40">
        <v>0</v>
      </c>
      <c r="M26" s="40">
        <v>0</v>
      </c>
      <c r="N26" s="40">
        <f t="shared" si="0"/>
        <v>0</v>
      </c>
      <c r="O26" s="40">
        <f t="shared" si="1"/>
        <v>0</v>
      </c>
      <c r="P26" s="41"/>
      <c r="Q26" s="42"/>
    </row>
    <row r="27" spans="2:17" ht="51" x14ac:dyDescent="0.2">
      <c r="B27" s="43"/>
      <c r="C27" s="44"/>
      <c r="D27" s="45"/>
      <c r="E27" s="46" t="s">
        <v>55</v>
      </c>
      <c r="F27" s="47" t="s">
        <v>56</v>
      </c>
      <c r="G27" s="48">
        <v>50000401</v>
      </c>
      <c r="H27" s="40">
        <v>5761678.0800000001</v>
      </c>
      <c r="I27" s="40">
        <v>3789297.0599999987</v>
      </c>
      <c r="J27" s="40">
        <f t="shared" si="3"/>
        <v>9550975.1399999987</v>
      </c>
      <c r="K27" s="40"/>
      <c r="L27" s="40">
        <v>234067.44</v>
      </c>
      <c r="M27" s="40">
        <v>8244795.8200000003</v>
      </c>
      <c r="N27" s="40">
        <v>8010728.3799999999</v>
      </c>
      <c r="O27" s="40">
        <v>1306179.32</v>
      </c>
      <c r="P27" s="41">
        <f>L27/H27</f>
        <v>4.0624872953679496E-2</v>
      </c>
      <c r="Q27" s="42"/>
    </row>
    <row r="28" spans="2:17" ht="51" x14ac:dyDescent="0.2">
      <c r="B28" s="43"/>
      <c r="C28" s="49"/>
      <c r="D28" s="50"/>
      <c r="E28" s="46" t="s">
        <v>57</v>
      </c>
      <c r="F28" s="47" t="s">
        <v>58</v>
      </c>
      <c r="G28" s="48">
        <v>50000401</v>
      </c>
      <c r="H28" s="40">
        <v>539442.78</v>
      </c>
      <c r="I28" s="40">
        <f>822843.76-529309.72</f>
        <v>293534.04000000004</v>
      </c>
      <c r="J28" s="40">
        <f t="shared" si="3"/>
        <v>832976.82000000007</v>
      </c>
      <c r="K28" s="40"/>
      <c r="L28" s="40"/>
      <c r="M28" s="40">
        <v>723225.43</v>
      </c>
      <c r="N28" s="40">
        <v>723225.43</v>
      </c>
      <c r="O28" s="40">
        <v>109751.39</v>
      </c>
      <c r="P28" s="41">
        <f>L28/H28</f>
        <v>0</v>
      </c>
      <c r="Q28" s="42"/>
    </row>
    <row r="29" spans="2:17" ht="25.5" x14ac:dyDescent="0.2">
      <c r="B29" s="43"/>
      <c r="C29" s="49"/>
      <c r="D29" s="50"/>
      <c r="E29" s="46" t="s">
        <v>59</v>
      </c>
      <c r="F29" s="47" t="s">
        <v>60</v>
      </c>
      <c r="G29" s="48">
        <v>50000401</v>
      </c>
      <c r="H29" s="40">
        <v>1915309.91</v>
      </c>
      <c r="I29" s="40">
        <f>3817531.57-2254721.9</f>
        <v>1562809.67</v>
      </c>
      <c r="J29" s="40">
        <f t="shared" si="3"/>
        <v>3478119.58</v>
      </c>
      <c r="K29" s="40">
        <v>14718.08</v>
      </c>
      <c r="L29" s="40">
        <v>2448</v>
      </c>
      <c r="M29" s="40">
        <v>2260135.48</v>
      </c>
      <c r="N29" s="40">
        <v>2242969.4</v>
      </c>
      <c r="O29" s="40">
        <v>1217984.1000000001</v>
      </c>
      <c r="P29" s="41">
        <v>0</v>
      </c>
      <c r="Q29" s="42"/>
    </row>
    <row r="30" spans="2:17" ht="25.5" x14ac:dyDescent="0.2">
      <c r="B30" s="43"/>
      <c r="C30" s="54"/>
      <c r="D30" s="55" t="s">
        <v>61</v>
      </c>
      <c r="E30" s="46" t="s">
        <v>62</v>
      </c>
      <c r="F30" s="47" t="s">
        <v>63</v>
      </c>
      <c r="G30" s="48">
        <v>50000601</v>
      </c>
      <c r="H30" s="40"/>
      <c r="I30" s="40">
        <f>6941731.35-2191600.34</f>
        <v>4750131.01</v>
      </c>
      <c r="J30" s="40">
        <f t="shared" si="3"/>
        <v>4750131.01</v>
      </c>
      <c r="K30" s="40"/>
      <c r="L30" s="40"/>
      <c r="M30" s="40">
        <v>3961441.44</v>
      </c>
      <c r="N30" s="40">
        <v>3961441.44</v>
      </c>
      <c r="O30" s="40">
        <v>788689.57</v>
      </c>
      <c r="P30" s="41"/>
      <c r="Q30" s="42"/>
    </row>
    <row r="31" spans="2:17" x14ac:dyDescent="0.2">
      <c r="B31" s="43"/>
      <c r="C31" s="54"/>
      <c r="D31" s="55"/>
      <c r="E31" s="46"/>
      <c r="F31" s="47"/>
      <c r="G31" s="48"/>
      <c r="H31" s="40"/>
      <c r="I31" s="40"/>
      <c r="J31" s="40">
        <f t="shared" si="3"/>
        <v>0</v>
      </c>
      <c r="K31" s="40"/>
      <c r="L31" s="40">
        <v>0</v>
      </c>
      <c r="M31" s="40">
        <v>0</v>
      </c>
      <c r="N31" s="40">
        <f t="shared" si="0"/>
        <v>0</v>
      </c>
      <c r="O31" s="40">
        <f t="shared" si="1"/>
        <v>0</v>
      </c>
      <c r="P31" s="41"/>
      <c r="Q31" s="42"/>
    </row>
    <row r="32" spans="2:17" ht="25.5" x14ac:dyDescent="0.2">
      <c r="B32" s="43"/>
      <c r="C32" s="54"/>
      <c r="D32" s="55" t="s">
        <v>64</v>
      </c>
      <c r="E32" s="46" t="s">
        <v>65</v>
      </c>
      <c r="F32" s="47" t="s">
        <v>66</v>
      </c>
      <c r="G32" s="48">
        <v>50000701</v>
      </c>
      <c r="H32" s="40"/>
      <c r="I32" s="40">
        <f>5725850.03-1639652.56</f>
        <v>4086197.47</v>
      </c>
      <c r="J32" s="40">
        <f t="shared" si="3"/>
        <v>4086197.47</v>
      </c>
      <c r="K32" s="40"/>
      <c r="L32" s="40">
        <v>4013.28</v>
      </c>
      <c r="M32" s="40">
        <v>3422889.06</v>
      </c>
      <c r="N32" s="40">
        <v>3418875.78</v>
      </c>
      <c r="O32" s="40">
        <v>663308.41</v>
      </c>
      <c r="P32" s="41"/>
      <c r="Q32" s="42"/>
    </row>
    <row r="33" spans="2:17" ht="25.5" x14ac:dyDescent="0.2">
      <c r="B33" s="43"/>
      <c r="C33" s="54"/>
      <c r="D33" s="55"/>
      <c r="E33" s="46" t="s">
        <v>67</v>
      </c>
      <c r="F33" s="47" t="s">
        <v>68</v>
      </c>
      <c r="G33" s="48">
        <v>50000701</v>
      </c>
      <c r="H33" s="40"/>
      <c r="I33" s="40">
        <f>15593482.28-9822606.03</f>
        <v>5770876.25</v>
      </c>
      <c r="J33" s="40">
        <f t="shared" si="3"/>
        <v>5770876.25</v>
      </c>
      <c r="K33" s="40"/>
      <c r="L33" s="40">
        <v>0</v>
      </c>
      <c r="M33" s="40">
        <v>3046760.45</v>
      </c>
      <c r="N33" s="40">
        <v>3046760.45</v>
      </c>
      <c r="O33" s="40">
        <v>2724115.8</v>
      </c>
      <c r="P33" s="41"/>
      <c r="Q33" s="42"/>
    </row>
    <row r="34" spans="2:17" x14ac:dyDescent="0.2">
      <c r="B34" s="43"/>
      <c r="C34" s="54"/>
      <c r="D34" s="55" t="s">
        <v>68</v>
      </c>
      <c r="E34" s="46"/>
      <c r="F34" s="47"/>
      <c r="G34" s="48"/>
      <c r="H34" s="40"/>
      <c r="I34" s="58"/>
      <c r="J34" s="40">
        <f t="shared" si="3"/>
        <v>0</v>
      </c>
      <c r="K34" s="58"/>
      <c r="L34" s="58"/>
      <c r="M34" s="59">
        <v>0</v>
      </c>
      <c r="N34" s="58"/>
      <c r="O34" s="40">
        <f t="shared" si="1"/>
        <v>0</v>
      </c>
      <c r="P34" s="41"/>
      <c r="Q34" s="42"/>
    </row>
    <row r="35" spans="2:17" x14ac:dyDescent="0.2">
      <c r="B35" s="60"/>
      <c r="C35" s="61"/>
      <c r="D35" s="62" t="s">
        <v>69</v>
      </c>
      <c r="E35" s="63" t="s">
        <v>70</v>
      </c>
      <c r="F35" s="63"/>
      <c r="G35" s="64"/>
      <c r="H35" s="40"/>
      <c r="I35" s="40">
        <f>15949347.48-11478999.15</f>
        <v>4470348.33</v>
      </c>
      <c r="J35" s="40">
        <f t="shared" si="3"/>
        <v>4470348.33</v>
      </c>
      <c r="K35" s="40"/>
      <c r="L35" s="40"/>
      <c r="M35" s="65">
        <v>2040570.86</v>
      </c>
      <c r="N35" s="65">
        <v>2040570.86</v>
      </c>
      <c r="O35" s="40">
        <v>2429777.4700000002</v>
      </c>
      <c r="P35" s="41"/>
      <c r="Q35" s="42"/>
    </row>
    <row r="36" spans="2:17" ht="12.75" customHeight="1" x14ac:dyDescent="0.25">
      <c r="B36" s="66"/>
      <c r="C36" s="67" t="s">
        <v>71</v>
      </c>
      <c r="D36" s="68"/>
      <c r="E36" s="69">
        <v>0</v>
      </c>
      <c r="F36" s="69">
        <v>0</v>
      </c>
      <c r="G36" s="69">
        <v>0</v>
      </c>
      <c r="H36" s="70">
        <f>H11+H12+H13+H15+H16+H17+H18+H19+H20+H22+H23+H24+H25+H27+H28+H29+H30+H32+H33+H35</f>
        <v>28218388.000000004</v>
      </c>
      <c r="I36" s="70">
        <f t="shared" ref="I36:L36" si="5">I11+I12+I13+I15+I16+I17+I18+I19+I20+I22+I23+I24+I25+I27+I28+I29+I30+I32+I33+I35</f>
        <v>107479747.09000003</v>
      </c>
      <c r="J36" s="70">
        <f t="shared" si="5"/>
        <v>135698135.09</v>
      </c>
      <c r="K36" s="70">
        <f t="shared" si="5"/>
        <v>38957.440000000002</v>
      </c>
      <c r="L36" s="70">
        <f t="shared" si="5"/>
        <v>589496.13000000012</v>
      </c>
      <c r="M36" s="70">
        <f>M11+M12+M13+M15+M16+M17+M18+M19+M20+M22+M23+M24+M25+M27+M28+M29+M30+M32+M33+M35</f>
        <v>77351202.790000007</v>
      </c>
      <c r="N36" s="70">
        <f>N11+N12+N13+N15+N16+N17+N18+N19+N20+N22+N23+N24+N25+N27+N28+N29+N30+N32+N33+N35</f>
        <v>76722749.220000014</v>
      </c>
      <c r="O36" s="70">
        <f>O11+O12+O13+O15+O16+O17+O18+O19+O20+O22+O23+O24+O25+O27+O28+O29+O30+O32+O33+O35</f>
        <v>58346932.299999997</v>
      </c>
      <c r="P36" s="71">
        <f t="shared" ref="P36:Q36" si="6">SUM(P10:P35)</f>
        <v>4.0624872953679496E-2</v>
      </c>
      <c r="Q36" s="71">
        <f t="shared" si="6"/>
        <v>0</v>
      </c>
    </row>
    <row r="37" spans="2:17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7" x14ac:dyDescent="0.2">
      <c r="B38" s="72" t="s">
        <v>72</v>
      </c>
      <c r="G38" s="1"/>
      <c r="H38" s="1"/>
      <c r="I38" s="1"/>
      <c r="J38" s="1"/>
      <c r="K38" s="1"/>
      <c r="L38" s="1"/>
      <c r="M38" s="1"/>
      <c r="N38" s="1"/>
      <c r="O38" s="1"/>
    </row>
    <row r="40" spans="2:17" x14ac:dyDescent="0.2">
      <c r="J40" s="73"/>
      <c r="K40" s="73"/>
      <c r="L40" s="73"/>
      <c r="M40" s="73"/>
    </row>
    <row r="41" spans="2:17" x14ac:dyDescent="0.2">
      <c r="D41" s="74"/>
      <c r="J41" s="74"/>
      <c r="K41" s="74"/>
      <c r="L41" s="74"/>
      <c r="M41" s="74"/>
    </row>
    <row r="42" spans="2:17" x14ac:dyDescent="0.2">
      <c r="D42" s="75" t="s">
        <v>73</v>
      </c>
      <c r="H42" s="76"/>
      <c r="I42" s="76"/>
      <c r="J42" s="76"/>
      <c r="K42" s="76"/>
      <c r="L42" s="76"/>
      <c r="M42" s="76"/>
      <c r="N42" s="76"/>
      <c r="O42" s="76"/>
    </row>
    <row r="43" spans="2:17" x14ac:dyDescent="0.2">
      <c r="D43" s="75" t="s">
        <v>74</v>
      </c>
      <c r="H43" s="77" t="s">
        <v>75</v>
      </c>
      <c r="I43" s="77"/>
      <c r="J43" s="77"/>
      <c r="K43" s="77"/>
      <c r="L43" s="77"/>
      <c r="M43" s="77"/>
      <c r="N43" s="77"/>
      <c r="O43" s="77"/>
    </row>
  </sheetData>
  <mergeCells count="32">
    <mergeCell ref="C28:D28"/>
    <mergeCell ref="C29:D29"/>
    <mergeCell ref="C36:D36"/>
    <mergeCell ref="H42:O42"/>
    <mergeCell ref="H43:O43"/>
    <mergeCell ref="C22:D22"/>
    <mergeCell ref="C23:D23"/>
    <mergeCell ref="C24:D24"/>
    <mergeCell ref="C25:D25"/>
    <mergeCell ref="B26:D26"/>
    <mergeCell ref="C27:D27"/>
    <mergeCell ref="C15:D15"/>
    <mergeCell ref="C16:D16"/>
    <mergeCell ref="C17:D17"/>
    <mergeCell ref="C18:D18"/>
    <mergeCell ref="C19:D19"/>
    <mergeCell ref="B21:D21"/>
    <mergeCell ref="P7:Q7"/>
    <mergeCell ref="B10:D10"/>
    <mergeCell ref="C11:D11"/>
    <mergeCell ref="C12:D12"/>
    <mergeCell ref="C13:D13"/>
    <mergeCell ref="B14:D14"/>
    <mergeCell ref="B1:O1"/>
    <mergeCell ref="B2:O2"/>
    <mergeCell ref="B3:O3"/>
    <mergeCell ref="E5:F5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7" right="0.7" top="0.75" bottom="0.75" header="0.3" footer="0.3"/>
  <pageSetup scale="36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2020-02-12T22:41:46Z</dcterms:created>
  <dcterms:modified xsi:type="dcterms:W3CDTF">2020-02-12T22:42:10Z</dcterms:modified>
</cp:coreProperties>
</file>