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PyPI" sheetId="1" r:id="rId1"/>
  </sheets>
  <definedNames>
    <definedName name="_xlnm.Print_Area" localSheetId="0">PyPI!$A$1:$Q$48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O36" i="1"/>
  <c r="N36" i="1"/>
  <c r="M36" i="1"/>
  <c r="L36" i="1"/>
  <c r="K36" i="1"/>
  <c r="H36" i="1"/>
  <c r="J35" i="1"/>
  <c r="J34" i="1"/>
  <c r="O34" i="1" s="1"/>
  <c r="J33" i="1"/>
  <c r="I32" i="1"/>
  <c r="J32" i="1" s="1"/>
  <c r="O31" i="1"/>
  <c r="N31" i="1"/>
  <c r="J31" i="1"/>
  <c r="I30" i="1"/>
  <c r="J30" i="1" s="1"/>
  <c r="J29" i="1"/>
  <c r="I29" i="1"/>
  <c r="P28" i="1"/>
  <c r="J28" i="1"/>
  <c r="I28" i="1"/>
  <c r="P27" i="1"/>
  <c r="I27" i="1"/>
  <c r="J27" i="1" s="1"/>
  <c r="O26" i="1"/>
  <c r="N26" i="1"/>
  <c r="J26" i="1"/>
  <c r="J25" i="1"/>
  <c r="I25" i="1"/>
  <c r="I24" i="1"/>
  <c r="J24" i="1" s="1"/>
  <c r="J23" i="1"/>
  <c r="I23" i="1"/>
  <c r="I22" i="1"/>
  <c r="J22" i="1" s="1"/>
  <c r="O21" i="1"/>
  <c r="N21" i="1"/>
  <c r="J21" i="1"/>
  <c r="I20" i="1"/>
  <c r="J20" i="1" s="1"/>
  <c r="P19" i="1"/>
  <c r="I19" i="1"/>
  <c r="J19" i="1" s="1"/>
  <c r="J18" i="1"/>
  <c r="I18" i="1"/>
  <c r="I17" i="1"/>
  <c r="J17" i="1" s="1"/>
  <c r="J16" i="1"/>
  <c r="I16" i="1"/>
  <c r="I15" i="1"/>
  <c r="J15" i="1" s="1"/>
  <c r="O14" i="1"/>
  <c r="N14" i="1"/>
  <c r="I13" i="1"/>
  <c r="J12" i="1"/>
  <c r="I12" i="1"/>
  <c r="I36" i="1" s="1"/>
  <c r="P11" i="1"/>
  <c r="P36" i="1" s="1"/>
  <c r="I11" i="1"/>
  <c r="J11" i="1" s="1"/>
  <c r="J36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<sst xmlns="http://schemas.openxmlformats.org/spreadsheetml/2006/main" count="78" uniqueCount="77">
  <si>
    <t>PROGRAMAS Y PROYECTOS DE INVERSIÓN</t>
  </si>
  <si>
    <t>Del 1 de Enero al 30 de Septiembre de 2019</t>
  </si>
  <si>
    <t>Ente Público:</t>
  </si>
  <si>
    <t xml:space="preserve"> 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</si>
  <si>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</si>
  <si>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</si>
  <si>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</si>
  <si>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</si>
  <si>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</si>
  <si>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</si>
  <si>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</si>
  <si>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</si>
  <si>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</si>
  <si>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</si>
  <si>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</si>
  <si>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</si>
  <si>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</si>
  <si>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</si>
  <si>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</si>
  <si>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</si>
  <si>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</si>
  <si>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</si>
  <si>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</si>
  <si>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</si>
  <si>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</si>
  <si>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</si>
  <si>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</si>
  <si>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</si>
  <si>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>G2093</t>
  </si>
  <si>
    <t>DIRECCION ESTRATEGICA</t>
  </si>
  <si>
    <t>P0789</t>
  </si>
  <si>
    <t>GESTIÓN DE CERTIFICACIÓN</t>
  </si>
  <si>
    <t>ACADEMIA</t>
  </si>
  <si>
    <t>P0783</t>
  </si>
  <si>
    <t>ADMINISTRACIÓN EN IM</t>
  </si>
  <si>
    <t>P0784</t>
  </si>
  <si>
    <t>APLICACIÓN DE PLANES</t>
  </si>
  <si>
    <t>P0787</t>
  </si>
  <si>
    <t>CURSOS Y EVENTOS DE</t>
  </si>
  <si>
    <t>P0788</t>
  </si>
  <si>
    <t>GESTIÓN DEL PROCESO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</si>
  <si>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</si>
  <si>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</si>
  <si>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</si>
  <si>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</si>
  <si>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</si>
  <si>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</si>
  <si>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</si>
  <si>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</si>
  <si>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</si>
  <si>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</si>
  <si>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</si>
  <si>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</si>
  <si>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</si>
  <si>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</si>
  <si>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G1105</t>
  </si>
  <si>
    <t>ADMINISTRACION DE RECURSOS HUMANOS</t>
  </si>
  <si>
    <t>P2751</t>
  </si>
  <si>
    <t>APOYO PARA LA PROFESIONALIZACIÓN</t>
  </si>
  <si>
    <t>P0790</t>
  </si>
  <si>
    <t>MANTENIMIENTO DE LA</t>
  </si>
  <si>
    <t>COMONFORT</t>
  </si>
  <si>
    <t>P2896</t>
  </si>
  <si>
    <t>ADM. E IMP. SERV.ED</t>
  </si>
  <si>
    <t>DOCTOR MORA</t>
  </si>
  <si>
    <t>P2897</t>
  </si>
  <si>
    <t>ADM.SER.ED. DR.M</t>
  </si>
  <si>
    <t>Q2918</t>
  </si>
  <si>
    <t>INFRA UTSMA DR MORA</t>
  </si>
  <si>
    <t>INFR. UTSMA EXT. COM</t>
  </si>
  <si>
    <t>Q3003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</si>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</sst>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vertical="center"/>
    </xf>
    <xf numFmtId="43" fontId="3" fillId="0" borderId="12" xfId="1" applyFont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3" borderId="11" xfId="1" applyFont="1" applyFill="1" applyBorder="1" applyAlignment="1">
      <alignment horizontal="right" vertical="center" wrapText="1"/>
    </xf>
    <xf numFmtId="43" fontId="3" fillId="0" borderId="11" xfId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43" fontId="3" fillId="0" borderId="12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0" fillId="0" borderId="6" xfId="0" applyNumberFormat="1" applyBorder="1"/>
    <xf numFmtId="43" fontId="5" fillId="3" borderId="9" xfId="0" applyNumberFormat="1" applyFont="1" applyFill="1" applyBorder="1" applyAlignment="1">
      <alignment horizontal="right" vertical="center" wrapText="1"/>
    </xf>
    <xf numFmtId="0" fontId="6" fillId="3" borderId="0" xfId="0" applyFont="1" applyFill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41</xdr:row>
      <xdr:rowOff>31750</xdr:rowOff>
    </xdr:from>
    <xdr:to>
      <xdr:col>4</xdr:col>
      <xdr:colOff>460375</xdr:colOff>
      <xdr:row>46</xdr:row>
      <xdr:rowOff>111125</xdr:rowOff>
    </xdr:to>
    <xdr:sp macro="" textlink="">
      <xdr:nvSpPr>
        <xdr:cNvPr id="2" name="9 CuadroTexto"/>
        <xdr:cNvSpPr txBox="1"/>
      </xdr:nvSpPr>
      <xdr:spPr>
        <a:xfrm>
          <a:off x="946150" y="11833225"/>
          <a:ext cx="2867025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537882</xdr:colOff>
      <xdr:row>41</xdr:row>
      <xdr:rowOff>44824</xdr:rowOff>
    </xdr:from>
    <xdr:to>
      <xdr:col>12</xdr:col>
      <xdr:colOff>385481</xdr:colOff>
      <xdr:row>44</xdr:row>
      <xdr:rowOff>112059</xdr:rowOff>
    </xdr:to>
    <xdr:sp macro="" textlink="">
      <xdr:nvSpPr>
        <xdr:cNvPr id="3" name="9 CuadroTexto"/>
        <xdr:cNvSpPr txBox="1"/>
      </xdr:nvSpPr>
      <xdr:spPr>
        <a:xfrm>
          <a:off x="8719857" y="11846299"/>
          <a:ext cx="2762249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43"/>
  <sheetViews>
    <sheetView showGridLines="0" tabSelected="1" topLeftCell="B12" zoomScale="85" zoomScaleNormal="85" workbookViewId="0">
      <selection activeCell="I23" sqref="I23"/>
    </sheetView>
  </sheetViews>
  <sheetFormatPr baseColWidth="10" defaultColWidth="11.42578125" defaultRowHeight="12.75" x14ac:dyDescent="0.2"/>
  <cols>
    <col min="1" max="1" width="12.28515625" style="2" customWidth="1"/>
    <col min="2" max="2" width="6.28515625" style="3" customWidth="1"/>
    <col min="3" max="3" width="7" style="3" customWidth="1"/>
    <col min="4" max="4" width="24.710937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8.42578125" style="3" bestFit="1" customWidth="1"/>
    <col min="10" max="10" width="15.85546875" style="3" bestFit="1" customWidth="1"/>
    <col min="11" max="11" width="12.7109375" style="3" customWidth="1"/>
    <col min="12" max="12" width="15.140625" style="3" bestFit="1" customWidth="1"/>
    <col min="13" max="13" width="15.42578125" style="3" customWidth="1"/>
    <col min="14" max="14" width="18.42578125" style="3" bestFit="1" customWidth="1"/>
    <col min="15" max="15" width="19.140625" style="3" bestFit="1" customWidth="1"/>
    <col min="16" max="16" width="15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 t="s">
        <v>4</v>
      </c>
      <c r="H5" s="8"/>
      <c r="I5" s="8"/>
      <c r="J5" s="8"/>
      <c r="K5" s="8"/>
      <c r="L5" s="9"/>
      <c r="M5" s="9"/>
      <c r="N5" s="10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5</v>
      </c>
      <c r="C7" s="12"/>
      <c r="D7" s="13"/>
      <c r="E7" s="14" t="s">
        <v>6</v>
      </c>
      <c r="F7" s="15"/>
      <c r="G7" s="14" t="s">
        <v>7</v>
      </c>
      <c r="H7" s="16" t="s">
        <v>8</v>
      </c>
      <c r="I7" s="17"/>
      <c r="J7" s="17"/>
      <c r="K7" s="17"/>
      <c r="L7" s="17"/>
      <c r="M7" s="17"/>
      <c r="N7" s="18"/>
      <c r="O7" s="19" t="s">
        <v>9</v>
      </c>
      <c r="P7" s="20" t="s">
        <v>10</v>
      </c>
      <c r="Q7" s="21"/>
    </row>
    <row r="8" spans="2:17" ht="25.5" x14ac:dyDescent="0.2">
      <c r="B8" s="22"/>
      <c r="C8" s="23"/>
      <c r="D8" s="24"/>
      <c r="E8" s="25"/>
      <c r="F8" s="26" t="s">
        <v>11</v>
      </c>
      <c r="G8" s="25"/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18</v>
      </c>
      <c r="O8" s="19"/>
      <c r="P8" s="28" t="s">
        <v>19</v>
      </c>
      <c r="Q8" s="28" t="s">
        <v>20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21</v>
      </c>
      <c r="K9" s="27">
        <v>4</v>
      </c>
      <c r="L9" s="27">
        <v>5</v>
      </c>
      <c r="M9" s="27">
        <v>6</v>
      </c>
      <c r="N9" s="27">
        <v>7</v>
      </c>
      <c r="O9" s="27" t="s">
        <v>22</v>
      </c>
      <c r="P9" s="34" t="s">
        <v>23</v>
      </c>
      <c r="Q9" s="34" t="s">
        <v>24</v>
      </c>
    </row>
    <row r="10" spans="2:17" ht="15" customHeight="1" x14ac:dyDescent="0.2">
      <c r="B10" s="35" t="s">
        <v>25</v>
      </c>
      <c r="C10" s="36"/>
      <c r="D10" s="37"/>
      <c r="E10" s="38"/>
      <c r="F10" s="38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ht="38.25" x14ac:dyDescent="0.2">
      <c r="B11" s="43"/>
      <c r="C11" s="44"/>
      <c r="D11" s="45"/>
      <c r="E11" s="46" t="s">
        <v>26</v>
      </c>
      <c r="F11" s="47" t="s">
        <v>27</v>
      </c>
      <c r="G11" s="48">
        <v>50000101</v>
      </c>
      <c r="H11" s="40">
        <v>503686.67</v>
      </c>
      <c r="I11" s="40">
        <f>719500.28-359750.14</f>
        <v>359750.14</v>
      </c>
      <c r="J11" s="40">
        <f>H11+I11</f>
        <v>863436.81</v>
      </c>
      <c r="K11" s="40"/>
      <c r="L11" s="40"/>
      <c r="M11" s="40">
        <v>421928.52</v>
      </c>
      <c r="N11" s="40">
        <v>421928.52</v>
      </c>
      <c r="O11" s="40">
        <v>441508.29</v>
      </c>
      <c r="P11" s="41">
        <f>L11/H11</f>
        <v>0</v>
      </c>
      <c r="Q11" s="42"/>
    </row>
    <row r="12" spans="2:17" ht="25.5" x14ac:dyDescent="0.2">
      <c r="B12" s="43"/>
      <c r="C12" s="49"/>
      <c r="D12" s="50"/>
      <c r="E12" s="46" t="s">
        <v>28</v>
      </c>
      <c r="F12" s="47" t="s">
        <v>29</v>
      </c>
      <c r="G12" s="48">
        <v>50000101</v>
      </c>
      <c r="H12" s="40">
        <v>2193029.61</v>
      </c>
      <c r="I12" s="40">
        <f>3293241.52-1607479.08</f>
        <v>1685762.44</v>
      </c>
      <c r="J12" s="40">
        <f>3878792.05</f>
        <v>3878792.05</v>
      </c>
      <c r="K12" s="40">
        <v>187033.24</v>
      </c>
      <c r="L12" s="40">
        <v>2000</v>
      </c>
      <c r="M12" s="40">
        <v>1928832.42</v>
      </c>
      <c r="N12" s="40">
        <v>1739799.18</v>
      </c>
      <c r="O12" s="40">
        <v>1949959.63</v>
      </c>
      <c r="P12" s="41"/>
      <c r="Q12" s="42"/>
    </row>
    <row r="13" spans="2:17" ht="38.25" x14ac:dyDescent="0.2">
      <c r="B13" s="43"/>
      <c r="C13" s="49"/>
      <c r="D13" s="50"/>
      <c r="E13" s="46" t="s">
        <v>30</v>
      </c>
      <c r="F13" s="51" t="s">
        <v>31</v>
      </c>
      <c r="G13" s="48">
        <v>50000101</v>
      </c>
      <c r="H13" s="40">
        <v>405293.71</v>
      </c>
      <c r="I13" s="40">
        <f>472582.72-236291.36</f>
        <v>236291.36</v>
      </c>
      <c r="J13" s="40">
        <v>641585.06999999995</v>
      </c>
      <c r="K13" s="40">
        <v>124000</v>
      </c>
      <c r="L13" s="40"/>
      <c r="M13" s="40">
        <v>426472.63</v>
      </c>
      <c r="N13" s="40">
        <v>302472.63</v>
      </c>
      <c r="O13" s="40">
        <v>215112.44</v>
      </c>
      <c r="P13" s="41"/>
      <c r="Q13" s="42"/>
    </row>
    <row r="14" spans="2:17" ht="12.75" customHeight="1" x14ac:dyDescent="0.2">
      <c r="B14" s="35" t="s">
        <v>32</v>
      </c>
      <c r="C14" s="36"/>
      <c r="D14" s="37"/>
      <c r="E14" s="52"/>
      <c r="F14" s="53"/>
      <c r="G14" s="52"/>
      <c r="H14" s="40"/>
      <c r="I14" s="40"/>
      <c r="J14" s="40"/>
      <c r="K14" s="40"/>
      <c r="L14" s="40">
        <v>0</v>
      </c>
      <c r="M14" s="40">
        <v>0</v>
      </c>
      <c r="N14" s="40">
        <f t="shared" ref="N14:N31" si="0">M14-L14</f>
        <v>0</v>
      </c>
      <c r="O14" s="40">
        <f t="shared" ref="O14:O34" si="1">J14-L14</f>
        <v>0</v>
      </c>
      <c r="P14" s="41"/>
      <c r="Q14" s="42"/>
    </row>
    <row r="15" spans="2:17" ht="25.5" x14ac:dyDescent="0.2">
      <c r="B15" s="43"/>
      <c r="C15" s="49"/>
      <c r="D15" s="50"/>
      <c r="E15" s="46" t="s">
        <v>33</v>
      </c>
      <c r="F15" s="47" t="s">
        <v>34</v>
      </c>
      <c r="G15" s="48">
        <v>50000201</v>
      </c>
      <c r="H15" s="40">
        <v>12223593.279999999</v>
      </c>
      <c r="I15" s="40">
        <f>13412264.86-6251779.35</f>
        <v>7160485.5099999998</v>
      </c>
      <c r="J15" s="40">
        <f>H15+I15</f>
        <v>19384078.789999999</v>
      </c>
      <c r="K15" s="40">
        <v>808187.8</v>
      </c>
      <c r="L15" s="40">
        <v>5340</v>
      </c>
      <c r="M15" s="40">
        <v>13227357.970000001</v>
      </c>
      <c r="N15" s="40">
        <v>12100167.4</v>
      </c>
      <c r="O15" s="40">
        <v>6156720.8200000003</v>
      </c>
      <c r="P15" s="41"/>
      <c r="Q15" s="42"/>
    </row>
    <row r="16" spans="2:17" ht="25.5" x14ac:dyDescent="0.2">
      <c r="B16" s="43"/>
      <c r="C16" s="49"/>
      <c r="D16" s="50"/>
      <c r="E16" s="46" t="s">
        <v>35</v>
      </c>
      <c r="F16" s="47" t="s">
        <v>36</v>
      </c>
      <c r="G16" s="48">
        <v>50000201</v>
      </c>
      <c r="H16" s="40">
        <v>534568.95999999996</v>
      </c>
      <c r="I16" s="40">
        <f>451743.06-225871.53</f>
        <v>225871.53</v>
      </c>
      <c r="J16" s="40">
        <f t="shared" ref="J16" si="2">H16+I16</f>
        <v>760440.49</v>
      </c>
      <c r="K16" s="40">
        <v>250000</v>
      </c>
      <c r="L16" s="40"/>
      <c r="M16" s="40">
        <v>556709.30000000005</v>
      </c>
      <c r="N16" s="40">
        <v>306709.3</v>
      </c>
      <c r="O16" s="40">
        <v>203731.19</v>
      </c>
      <c r="P16" s="41"/>
      <c r="Q16" s="42"/>
    </row>
    <row r="17" spans="2:17" ht="25.5" x14ac:dyDescent="0.2">
      <c r="B17" s="43"/>
      <c r="C17" s="49"/>
      <c r="D17" s="50"/>
      <c r="E17" s="46" t="s">
        <v>37</v>
      </c>
      <c r="F17" s="47" t="s">
        <v>38</v>
      </c>
      <c r="G17" s="48">
        <v>50000201</v>
      </c>
      <c r="H17" s="40">
        <v>654568.95999999996</v>
      </c>
      <c r="I17" s="40">
        <f>1124011.37-383228.31</f>
        <v>740783.06</v>
      </c>
      <c r="J17" s="40">
        <f>H17+I17</f>
        <v>1395352.02</v>
      </c>
      <c r="K17" s="40">
        <v>30600</v>
      </c>
      <c r="L17" s="40"/>
      <c r="M17" s="40">
        <v>655398.80000000005</v>
      </c>
      <c r="N17" s="40">
        <v>624798.80000000005</v>
      </c>
      <c r="O17" s="40">
        <v>739953.22</v>
      </c>
      <c r="P17" s="41"/>
      <c r="Q17" s="42"/>
    </row>
    <row r="18" spans="2:17" ht="25.5" x14ac:dyDescent="0.2">
      <c r="B18" s="43"/>
      <c r="C18" s="49"/>
      <c r="D18" s="50"/>
      <c r="E18" s="46" t="s">
        <v>39</v>
      </c>
      <c r="F18" s="47" t="s">
        <v>40</v>
      </c>
      <c r="G18" s="48">
        <v>50000201</v>
      </c>
      <c r="H18" s="40">
        <v>399627.66</v>
      </c>
      <c r="I18" s="40">
        <f>711572.08-355786.04</f>
        <v>355786.04</v>
      </c>
      <c r="J18" s="40">
        <f t="shared" ref="J18:J35" si="3">H18+I18</f>
        <v>755413.7</v>
      </c>
      <c r="K18" s="40"/>
      <c r="L18" s="40"/>
      <c r="M18" s="40">
        <v>466034.47</v>
      </c>
      <c r="N18" s="40">
        <v>466034.47</v>
      </c>
      <c r="O18" s="40">
        <v>289379.23</v>
      </c>
      <c r="P18" s="41"/>
      <c r="Q18" s="42"/>
    </row>
    <row r="19" spans="2:17" ht="51" x14ac:dyDescent="0.2">
      <c r="B19" s="43"/>
      <c r="C19" s="49"/>
      <c r="D19" s="50"/>
      <c r="E19" s="46" t="s">
        <v>41</v>
      </c>
      <c r="F19" s="47" t="s">
        <v>42</v>
      </c>
      <c r="G19" s="48">
        <v>50000201</v>
      </c>
      <c r="H19" s="40">
        <v>480038.49</v>
      </c>
      <c r="I19" s="40">
        <f>205883.2-102941.6</f>
        <v>102941.6</v>
      </c>
      <c r="J19" s="40">
        <f t="shared" si="3"/>
        <v>582980.09</v>
      </c>
      <c r="K19" s="40">
        <v>224112</v>
      </c>
      <c r="L19" s="40"/>
      <c r="M19" s="40">
        <v>452059.12</v>
      </c>
      <c r="N19" s="40">
        <v>227947.12</v>
      </c>
      <c r="O19" s="40">
        <v>130920.97</v>
      </c>
      <c r="P19" s="41">
        <f t="shared" ref="P19" si="4">L19/H19</f>
        <v>0</v>
      </c>
      <c r="Q19" s="42"/>
    </row>
    <row r="20" spans="2:17" ht="25.5" x14ac:dyDescent="0.2">
      <c r="B20" s="43"/>
      <c r="C20" s="54"/>
      <c r="D20" s="55"/>
      <c r="E20" s="46" t="s">
        <v>43</v>
      </c>
      <c r="F20" s="47" t="s">
        <v>44</v>
      </c>
      <c r="G20" s="48">
        <v>50000201</v>
      </c>
      <c r="H20" s="40"/>
      <c r="I20" s="40">
        <f>87103441.29-22530200.84</f>
        <v>64573240.450000003</v>
      </c>
      <c r="J20" s="40">
        <f>H20+I20</f>
        <v>64573240.450000003</v>
      </c>
      <c r="K20" s="40">
        <v>79316</v>
      </c>
      <c r="L20" s="40"/>
      <c r="M20" s="40">
        <v>15182621.789999999</v>
      </c>
      <c r="N20" s="40">
        <v>10923224.57</v>
      </c>
      <c r="O20" s="40">
        <v>49390618.659999996</v>
      </c>
      <c r="P20" s="41">
        <v>0</v>
      </c>
      <c r="Q20" s="41"/>
    </row>
    <row r="21" spans="2:17" ht="12.75" customHeight="1" x14ac:dyDescent="0.2">
      <c r="B21" s="35" t="s">
        <v>45</v>
      </c>
      <c r="C21" s="36"/>
      <c r="D21" s="37"/>
      <c r="E21" s="38"/>
      <c r="F21" s="56"/>
      <c r="G21" s="39"/>
      <c r="H21" s="40"/>
      <c r="I21" s="40"/>
      <c r="J21" s="40">
        <f t="shared" si="3"/>
        <v>0</v>
      </c>
      <c r="K21" s="40"/>
      <c r="L21" s="40">
        <v>0</v>
      </c>
      <c r="M21" s="40">
        <v>0</v>
      </c>
      <c r="N21" s="40">
        <f t="shared" si="0"/>
        <v>0</v>
      </c>
      <c r="O21" s="40">
        <f t="shared" si="1"/>
        <v>0</v>
      </c>
      <c r="P21" s="41"/>
      <c r="Q21" s="41"/>
    </row>
    <row r="22" spans="2:17" ht="38.25" x14ac:dyDescent="0.2">
      <c r="B22" s="43"/>
      <c r="C22" s="49"/>
      <c r="D22" s="50"/>
      <c r="E22" s="46" t="s">
        <v>46</v>
      </c>
      <c r="F22" s="47" t="s">
        <v>47</v>
      </c>
      <c r="G22" s="46">
        <v>50000301</v>
      </c>
      <c r="H22" s="40">
        <v>561708.97</v>
      </c>
      <c r="I22" s="40">
        <f>401613.32-163724.08</f>
        <v>237889.24000000002</v>
      </c>
      <c r="J22" s="40">
        <f t="shared" si="3"/>
        <v>799598.21</v>
      </c>
      <c r="K22" s="40">
        <v>200668.98</v>
      </c>
      <c r="L22" s="40"/>
      <c r="M22" s="40">
        <v>335982.13</v>
      </c>
      <c r="N22" s="40">
        <v>135313.15</v>
      </c>
      <c r="O22" s="40">
        <v>463616.08</v>
      </c>
      <c r="P22" s="41">
        <v>0</v>
      </c>
      <c r="Q22" s="42"/>
    </row>
    <row r="23" spans="2:17" ht="51" x14ac:dyDescent="0.2">
      <c r="B23" s="43"/>
      <c r="C23" s="49"/>
      <c r="D23" s="50"/>
      <c r="E23" s="46" t="s">
        <v>48</v>
      </c>
      <c r="F23" s="47" t="s">
        <v>49</v>
      </c>
      <c r="G23" s="46">
        <v>50000301</v>
      </c>
      <c r="H23" s="40">
        <v>848066.89</v>
      </c>
      <c r="I23" s="40">
        <f>514828.54-257414.27</f>
        <v>257414.27</v>
      </c>
      <c r="J23" s="40">
        <f t="shared" si="3"/>
        <v>1105481.1599999999</v>
      </c>
      <c r="K23" s="40"/>
      <c r="L23" s="40"/>
      <c r="M23" s="40">
        <v>329175.84000000003</v>
      </c>
      <c r="N23" s="40">
        <v>329175.84000000003</v>
      </c>
      <c r="O23" s="40">
        <v>776305.32</v>
      </c>
      <c r="P23" s="41"/>
      <c r="Q23" s="42"/>
    </row>
    <row r="24" spans="2:17" ht="25.5" x14ac:dyDescent="0.2">
      <c r="B24" s="43"/>
      <c r="C24" s="49"/>
      <c r="D24" s="50"/>
      <c r="E24" s="46" t="s">
        <v>50</v>
      </c>
      <c r="F24" s="47" t="s">
        <v>51</v>
      </c>
      <c r="G24" s="46">
        <v>50000301</v>
      </c>
      <c r="H24" s="40">
        <v>1122900.3400000001</v>
      </c>
      <c r="I24" s="40">
        <f>1410661.72-523460.41</f>
        <v>887201.31</v>
      </c>
      <c r="J24" s="40">
        <f t="shared" si="3"/>
        <v>2010101.6500000001</v>
      </c>
      <c r="K24" s="40">
        <v>28666</v>
      </c>
      <c r="L24" s="40"/>
      <c r="M24" s="40">
        <v>826619.62</v>
      </c>
      <c r="N24" s="40">
        <v>797953.62</v>
      </c>
      <c r="O24" s="40">
        <v>1183482.03</v>
      </c>
      <c r="P24" s="41">
        <v>0</v>
      </c>
      <c r="Q24" s="42"/>
    </row>
    <row r="25" spans="2:17" ht="25.5" x14ac:dyDescent="0.2">
      <c r="B25" s="43"/>
      <c r="C25" s="49"/>
      <c r="D25" s="50"/>
      <c r="E25" s="46" t="s">
        <v>52</v>
      </c>
      <c r="F25" s="47" t="s">
        <v>53</v>
      </c>
      <c r="G25" s="46">
        <v>50000301</v>
      </c>
      <c r="H25" s="40">
        <v>74873.69</v>
      </c>
      <c r="I25" s="40">
        <f>133032.02-66516.01</f>
        <v>66516.009999999995</v>
      </c>
      <c r="J25" s="40">
        <f t="shared" si="3"/>
        <v>141389.70000000001</v>
      </c>
      <c r="K25" s="40"/>
      <c r="L25" s="40"/>
      <c r="M25" s="40">
        <v>61680.03</v>
      </c>
      <c r="N25" s="40">
        <v>61680.03</v>
      </c>
      <c r="O25" s="40">
        <v>79709.67</v>
      </c>
      <c r="P25" s="41"/>
      <c r="Q25" s="42"/>
    </row>
    <row r="26" spans="2:17" ht="12.75" customHeight="1" x14ac:dyDescent="0.2">
      <c r="B26" s="35" t="s">
        <v>54</v>
      </c>
      <c r="C26" s="36"/>
      <c r="D26" s="37"/>
      <c r="E26" s="38"/>
      <c r="F26" s="56"/>
      <c r="G26" s="39"/>
      <c r="H26" s="40"/>
      <c r="I26" s="40"/>
      <c r="J26" s="40">
        <f t="shared" si="3"/>
        <v>0</v>
      </c>
      <c r="K26" s="40"/>
      <c r="L26" s="40">
        <v>0</v>
      </c>
      <c r="M26" s="40">
        <v>0</v>
      </c>
      <c r="N26" s="40">
        <f t="shared" si="0"/>
        <v>0</v>
      </c>
      <c r="O26" s="40">
        <f t="shared" si="1"/>
        <v>0</v>
      </c>
      <c r="P26" s="41"/>
      <c r="Q26" s="42"/>
    </row>
    <row r="27" spans="2:17" ht="51" x14ac:dyDescent="0.2">
      <c r="B27" s="43"/>
      <c r="C27" s="44"/>
      <c r="D27" s="45"/>
      <c r="E27" s="46" t="s">
        <v>55</v>
      </c>
      <c r="F27" s="47" t="s">
        <v>56</v>
      </c>
      <c r="G27" s="48">
        <v>50000401</v>
      </c>
      <c r="H27" s="40">
        <v>5761678.0800000001</v>
      </c>
      <c r="I27" s="40">
        <f>14119559.22-6859052.36</f>
        <v>7260506.8600000003</v>
      </c>
      <c r="J27" s="40">
        <f t="shared" si="3"/>
        <v>13022184.940000001</v>
      </c>
      <c r="K27" s="40">
        <v>373862.75</v>
      </c>
      <c r="L27" s="40">
        <v>47613.53</v>
      </c>
      <c r="M27" s="40">
        <v>4513445.17</v>
      </c>
      <c r="N27" s="40">
        <v>4091968.89</v>
      </c>
      <c r="O27" s="40">
        <v>8508739.7699999996</v>
      </c>
      <c r="P27" s="41">
        <f>L27/H27</f>
        <v>8.2638303179895806E-3</v>
      </c>
      <c r="Q27" s="42"/>
    </row>
    <row r="28" spans="2:17" ht="51" x14ac:dyDescent="0.2">
      <c r="B28" s="43"/>
      <c r="C28" s="49"/>
      <c r="D28" s="50"/>
      <c r="E28" s="46" t="s">
        <v>57</v>
      </c>
      <c r="F28" s="47" t="s">
        <v>58</v>
      </c>
      <c r="G28" s="48">
        <v>50000401</v>
      </c>
      <c r="H28" s="40">
        <v>539442.78</v>
      </c>
      <c r="I28" s="40">
        <f>584775.16-292387.58</f>
        <v>292387.58</v>
      </c>
      <c r="J28" s="40">
        <f t="shared" si="3"/>
        <v>831830.3600000001</v>
      </c>
      <c r="K28" s="40">
        <v>15000</v>
      </c>
      <c r="L28" s="40">
        <v>17427.21</v>
      </c>
      <c r="M28" s="40">
        <v>360212.66</v>
      </c>
      <c r="N28" s="40">
        <v>345212.66</v>
      </c>
      <c r="O28" s="40">
        <v>471617.7</v>
      </c>
      <c r="P28" s="41">
        <f>L28/H28</f>
        <v>3.2305947259132835E-2</v>
      </c>
      <c r="Q28" s="42"/>
    </row>
    <row r="29" spans="2:17" ht="25.5" x14ac:dyDescent="0.2">
      <c r="B29" s="43"/>
      <c r="C29" s="49"/>
      <c r="D29" s="50"/>
      <c r="E29" s="46" t="s">
        <v>59</v>
      </c>
      <c r="F29" s="47" t="s">
        <v>60</v>
      </c>
      <c r="G29" s="48">
        <v>50000401</v>
      </c>
      <c r="H29" s="40">
        <v>1915309.91</v>
      </c>
      <c r="I29" s="40">
        <f>2978948.1-621991.85</f>
        <v>2356956.25</v>
      </c>
      <c r="J29" s="40">
        <f t="shared" si="3"/>
        <v>4272266.16</v>
      </c>
      <c r="K29" s="40">
        <v>254239.32</v>
      </c>
      <c r="L29" s="40">
        <v>161722.54999999999</v>
      </c>
      <c r="M29" s="40">
        <v>2149375.7000000002</v>
      </c>
      <c r="N29" s="40">
        <v>1733413.83</v>
      </c>
      <c r="O29" s="40">
        <v>2122890.46</v>
      </c>
      <c r="P29" s="41">
        <v>0</v>
      </c>
      <c r="Q29" s="42"/>
    </row>
    <row r="30" spans="2:17" ht="25.5" x14ac:dyDescent="0.2">
      <c r="B30" s="43"/>
      <c r="C30" s="54"/>
      <c r="D30" s="55" t="s">
        <v>61</v>
      </c>
      <c r="E30" s="46" t="s">
        <v>62</v>
      </c>
      <c r="F30" s="47" t="s">
        <v>63</v>
      </c>
      <c r="G30" s="48">
        <v>50000601</v>
      </c>
      <c r="H30" s="40"/>
      <c r="I30" s="40">
        <f>1467342.17-277889.79</f>
        <v>1189452.3799999999</v>
      </c>
      <c r="J30" s="40">
        <f t="shared" si="3"/>
        <v>1189452.3799999999</v>
      </c>
      <c r="K30" s="40">
        <v>341846.16</v>
      </c>
      <c r="L30" s="40"/>
      <c r="M30" s="40">
        <v>622616.05000000005</v>
      </c>
      <c r="N30" s="40">
        <v>263342.68</v>
      </c>
      <c r="O30" s="40">
        <v>566836.32999999996</v>
      </c>
      <c r="P30" s="41"/>
      <c r="Q30" s="42"/>
    </row>
    <row r="31" spans="2:17" x14ac:dyDescent="0.2">
      <c r="B31" s="43"/>
      <c r="C31" s="54"/>
      <c r="D31" s="55"/>
      <c r="E31" s="46"/>
      <c r="F31" s="47"/>
      <c r="G31" s="48"/>
      <c r="H31" s="40"/>
      <c r="I31" s="40"/>
      <c r="J31" s="40">
        <f t="shared" si="3"/>
        <v>0</v>
      </c>
      <c r="K31" s="40"/>
      <c r="L31" s="40">
        <v>0</v>
      </c>
      <c r="M31" s="40">
        <v>0</v>
      </c>
      <c r="N31" s="40">
        <f t="shared" si="0"/>
        <v>0</v>
      </c>
      <c r="O31" s="40">
        <f t="shared" si="1"/>
        <v>0</v>
      </c>
      <c r="P31" s="41"/>
      <c r="Q31" s="42"/>
    </row>
    <row r="32" spans="2:17" ht="25.5" x14ac:dyDescent="0.2">
      <c r="B32" s="43"/>
      <c r="C32" s="54"/>
      <c r="D32" s="55" t="s">
        <v>64</v>
      </c>
      <c r="E32" s="46" t="s">
        <v>65</v>
      </c>
      <c r="F32" s="47" t="s">
        <v>66</v>
      </c>
      <c r="G32" s="48">
        <v>50000701</v>
      </c>
      <c r="H32" s="40"/>
      <c r="I32" s="40">
        <f>1094386.75-276643.38</f>
        <v>817743.37</v>
      </c>
      <c r="J32" s="40">
        <f t="shared" si="3"/>
        <v>817743.37</v>
      </c>
      <c r="K32" s="40">
        <v>345880.5</v>
      </c>
      <c r="L32" s="40"/>
      <c r="M32" s="40">
        <v>625267.81000000006</v>
      </c>
      <c r="N32" s="40">
        <v>279387.31</v>
      </c>
      <c r="O32" s="40">
        <v>192475.56</v>
      </c>
      <c r="P32" s="41"/>
      <c r="Q32" s="42"/>
    </row>
    <row r="33" spans="2:17" ht="25.5" x14ac:dyDescent="0.2">
      <c r="B33" s="43"/>
      <c r="C33" s="54"/>
      <c r="D33" s="55"/>
      <c r="E33" s="46" t="s">
        <v>67</v>
      </c>
      <c r="F33" s="47" t="s">
        <v>68</v>
      </c>
      <c r="G33" s="48">
        <v>50000701</v>
      </c>
      <c r="H33" s="40"/>
      <c r="I33" s="40">
        <v>10546398.859999999</v>
      </c>
      <c r="J33" s="40">
        <f t="shared" si="3"/>
        <v>10546398.859999999</v>
      </c>
      <c r="K33" s="40"/>
      <c r="L33" s="40">
        <v>0</v>
      </c>
      <c r="M33" s="40"/>
      <c r="N33" s="40"/>
      <c r="O33" s="40">
        <v>10546398.859999999</v>
      </c>
      <c r="P33" s="41"/>
      <c r="Q33" s="42"/>
    </row>
    <row r="34" spans="2:17" x14ac:dyDescent="0.2">
      <c r="B34" s="43"/>
      <c r="C34" s="54"/>
      <c r="D34" s="55" t="s">
        <v>68</v>
      </c>
      <c r="E34" s="46"/>
      <c r="F34" s="47"/>
      <c r="G34" s="48"/>
      <c r="H34" s="40"/>
      <c r="I34" s="57"/>
      <c r="J34" s="40">
        <f t="shared" si="3"/>
        <v>0</v>
      </c>
      <c r="K34" s="57"/>
      <c r="L34" s="57"/>
      <c r="M34" s="58">
        <v>0</v>
      </c>
      <c r="N34" s="57"/>
      <c r="O34" s="40">
        <f t="shared" si="1"/>
        <v>0</v>
      </c>
      <c r="P34" s="41"/>
      <c r="Q34" s="42"/>
    </row>
    <row r="35" spans="2:17" x14ac:dyDescent="0.2">
      <c r="B35" s="59"/>
      <c r="C35" s="60"/>
      <c r="D35" s="61" t="s">
        <v>69</v>
      </c>
      <c r="E35" s="62" t="s">
        <v>70</v>
      </c>
      <c r="F35" s="62"/>
      <c r="G35" s="63"/>
      <c r="H35" s="40"/>
      <c r="I35" s="40">
        <v>10196419.359999999</v>
      </c>
      <c r="J35" s="40">
        <f t="shared" si="3"/>
        <v>10196419.359999999</v>
      </c>
      <c r="K35" s="40">
        <v>115908.96</v>
      </c>
      <c r="L35" s="40"/>
      <c r="M35" s="64">
        <v>115908.96</v>
      </c>
      <c r="N35" s="40"/>
      <c r="O35" s="40">
        <v>10080510.4</v>
      </c>
      <c r="P35" s="41"/>
      <c r="Q35" s="42"/>
    </row>
    <row r="36" spans="2:17" ht="12.75" customHeight="1" x14ac:dyDescent="0.25">
      <c r="B36" s="65"/>
      <c r="C36" s="66" t="s">
        <v>71</v>
      </c>
      <c r="D36" s="67"/>
      <c r="E36" s="68">
        <v>0</v>
      </c>
      <c r="F36" s="68">
        <v>0</v>
      </c>
      <c r="G36" s="68">
        <v>0</v>
      </c>
      <c r="H36" s="69">
        <f>H11+H12+H13+H15+H16+H17+H18+H19+H20+H22+H23+H24+H25+H27+H28+H29+H30+H32+H33+H35</f>
        <v>28218388.000000004</v>
      </c>
      <c r="I36" s="69">
        <f t="shared" ref="I36:O36" si="5">I11+I12+I13+I15+I16+I17+I18+I19+I20+I22+I23+I24+I25+I27+I28+I29+I30+I32+I33+I35</f>
        <v>109549797.61999999</v>
      </c>
      <c r="J36" s="69">
        <f t="shared" si="5"/>
        <v>137768185.62</v>
      </c>
      <c r="K36" s="69">
        <f t="shared" si="5"/>
        <v>3379321.71</v>
      </c>
      <c r="L36" s="69">
        <f t="shared" si="5"/>
        <v>234103.28999999998</v>
      </c>
      <c r="M36" s="69">
        <f t="shared" si="5"/>
        <v>43257698.990000002</v>
      </c>
      <c r="N36" s="69">
        <f t="shared" si="5"/>
        <v>35150530.000000007</v>
      </c>
      <c r="O36" s="69">
        <f t="shared" si="5"/>
        <v>94510486.629999995</v>
      </c>
      <c r="P36" s="70">
        <f t="shared" ref="P36:Q36" si="6">SUM(P10:P35)</f>
        <v>4.0569777577122414E-2</v>
      </c>
      <c r="Q36" s="70">
        <f t="shared" si="6"/>
        <v>0</v>
      </c>
    </row>
    <row r="37" spans="2:17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7" x14ac:dyDescent="0.2">
      <c r="B38" s="71" t="s">
        <v>72</v>
      </c>
      <c r="G38" s="2"/>
      <c r="H38" s="2"/>
      <c r="I38" s="2"/>
      <c r="J38" s="2"/>
      <c r="K38" s="2"/>
      <c r="L38" s="2"/>
      <c r="M38" s="2"/>
      <c r="N38" s="2"/>
      <c r="O38" s="2"/>
    </row>
    <row r="40" spans="2:17" x14ac:dyDescent="0.2">
      <c r="J40" s="72"/>
      <c r="K40" s="72"/>
      <c r="L40" s="72"/>
      <c r="M40" s="72"/>
    </row>
    <row r="41" spans="2:17" x14ac:dyDescent="0.2">
      <c r="D41" s="73"/>
      <c r="J41" s="73"/>
      <c r="K41" s="73"/>
      <c r="L41" s="73"/>
      <c r="M41" s="73"/>
    </row>
    <row r="42" spans="2:17" x14ac:dyDescent="0.2">
      <c r="D42" s="74" t="s">
        <v>73</v>
      </c>
      <c r="H42" s="75" t="s">
        <v>74</v>
      </c>
      <c r="I42" s="75"/>
      <c r="J42" s="75"/>
      <c r="K42" s="75"/>
      <c r="L42" s="75"/>
      <c r="M42" s="75"/>
      <c r="N42" s="75"/>
      <c r="O42" s="75"/>
    </row>
    <row r="43" spans="2:17" x14ac:dyDescent="0.2">
      <c r="D43" s="74" t="s">
        <v>75</v>
      </c>
      <c r="H43" s="76" t="s">
        <v>76</v>
      </c>
      <c r="I43" s="76"/>
      <c r="J43" s="76"/>
      <c r="K43" s="76"/>
      <c r="L43" s="76"/>
      <c r="M43" s="76"/>
      <c r="N43" s="76"/>
      <c r="O43" s="76"/>
    </row>
  </sheetData>
  <mergeCells count="32">
    <mergeCell ref="C28:D28"/>
    <mergeCell ref="C29:D29"/>
    <mergeCell ref="C36:D36"/>
    <mergeCell ref="H42:O42"/>
    <mergeCell ref="H43:O43"/>
    <mergeCell ref="C22:D22"/>
    <mergeCell ref="C23:D23"/>
    <mergeCell ref="C24:D24"/>
    <mergeCell ref="C25:D25"/>
    <mergeCell ref="B26:D26"/>
    <mergeCell ref="C27:D27"/>
    <mergeCell ref="C15:D15"/>
    <mergeCell ref="C16:D16"/>
    <mergeCell ref="C17:D17"/>
    <mergeCell ref="C18:D18"/>
    <mergeCell ref="C19:D19"/>
    <mergeCell ref="B21:D21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F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0" fitToHeight="0" orientation="landscape" r:id="rId1"/>
  <rowBreaks count="1" manualBreakCount="1">
    <brk id="4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2019-10-17T16:25:06Z</dcterms:created>
  <dcterms:modified xsi:type="dcterms:W3CDTF">2019-10-17T16:25:44Z</dcterms:modified>
</cp:coreProperties>
</file>